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240" yWindow="15" windowWidth="18075" windowHeight="10485" firstSheet="3" activeTab="3"/>
  </bookViews>
  <sheets>
    <sheet name="15.06.15" sheetId="9" r:id="rId1"/>
    <sheet name="17.06.15" sheetId="10" r:id="rId2"/>
    <sheet name="22.06.15" sheetId="11" r:id="rId3"/>
    <sheet name="11.08.15" sheetId="21" r:id="rId4"/>
  </sheets>
  <definedNames/>
  <calcPr calcId="114210"/>
</workbook>
</file>

<file path=xl/sharedStrings.xml><?xml version="1.0" encoding="utf-8"?>
<sst xmlns="http://schemas.openxmlformats.org/spreadsheetml/2006/main" count="157" uniqueCount="35">
  <si>
    <t>Сенокошение и заготовка кормов по Лотошинскому району на 15.06.2015 года</t>
  </si>
  <si>
    <t>Наименование предприятия</t>
  </si>
  <si>
    <t>Кошение трав, га</t>
  </si>
  <si>
    <t>Заготовлено, тонн</t>
  </si>
  <si>
    <t>Итого кормов, т. к.ед</t>
  </si>
  <si>
    <t>Условное поголовье</t>
  </si>
  <si>
    <t>На 1 условную голову, ц. к.ед.</t>
  </si>
  <si>
    <t>Кошение на з/к, га</t>
  </si>
  <si>
    <t>Сено</t>
  </si>
  <si>
    <t>Сенаж</t>
  </si>
  <si>
    <t>Силос</t>
  </si>
  <si>
    <t>Травяная мука</t>
  </si>
  <si>
    <t>Прогноз</t>
  </si>
  <si>
    <t>Факт</t>
  </si>
  <si>
    <t>%</t>
  </si>
  <si>
    <t>к.ед</t>
  </si>
  <si>
    <t>озимые</t>
  </si>
  <si>
    <t>мн. травы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</si>
  <si>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</si>
  <si>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</si>
  <si>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</si>
  <si>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</si>
  <si>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</si>
  <si>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</si>
  <si>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</si>
  <si>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</si>
  <si>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Сенокошение и заготовка кормов по Лотошинскому району на 11.08.2015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</si>
  <si>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</si>
  <si>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</si>
  <si>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</si>
  <si>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Кроме того заготовлено соломы,         тонн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</si>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</sst>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"/>
  <sheetViews>
    <sheetView zoomScale="85" zoomScaleNormal="85" workbookViewId="0" topLeftCell="A1">
      <pane xSplit="1" ySplit="4" topLeftCell="B5" activePane="bottomRight" state="frozen"/>
      <selection pane="topLeft" activeCell="C26" sqref="C26"/>
      <selection pane="bottomLeft" activeCell="C26" sqref="C26"/>
      <selection pane="topRigh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5"/>
      <c r="V1" s="125"/>
      <c r="W1" s="125"/>
    </row>
    <row r="2" spans="1:25" ht="42.75" customHeight="1" thickBot="1">
      <c r="A2" s="114" t="s">
        <v>1</v>
      </c>
      <c r="B2" s="121" t="s">
        <v>2</v>
      </c>
      <c r="C2" s="122"/>
      <c r="D2" s="123"/>
      <c r="E2" s="128" t="s">
        <v>3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14" t="s">
        <v>4</v>
      </c>
      <c r="V2" s="114" t="s">
        <v>5</v>
      </c>
      <c r="W2" s="132" t="s">
        <v>6</v>
      </c>
      <c r="X2" s="117" t="s">
        <v>7</v>
      </c>
      <c r="Y2" s="118"/>
    </row>
    <row r="3" spans="1:25" ht="42.75" customHeight="1" thickBot="1">
      <c r="A3" s="115"/>
      <c r="B3" s="124"/>
      <c r="C3" s="125"/>
      <c r="D3" s="126"/>
      <c r="E3" s="110" t="s">
        <v>8</v>
      </c>
      <c r="F3" s="111"/>
      <c r="G3" s="112"/>
      <c r="H3" s="113"/>
      <c r="I3" s="110" t="s">
        <v>9</v>
      </c>
      <c r="J3" s="111"/>
      <c r="K3" s="112"/>
      <c r="L3" s="113"/>
      <c r="M3" s="110" t="s">
        <v>10</v>
      </c>
      <c r="N3" s="111"/>
      <c r="O3" s="112"/>
      <c r="P3" s="113"/>
      <c r="Q3" s="110" t="s">
        <v>11</v>
      </c>
      <c r="R3" s="111"/>
      <c r="S3" s="112"/>
      <c r="T3" s="113"/>
      <c r="U3" s="115"/>
      <c r="V3" s="115"/>
      <c r="W3" s="133"/>
      <c r="X3" s="119"/>
      <c r="Y3" s="120"/>
    </row>
    <row r="4" spans="1:25" ht="42.75" customHeight="1" thickBot="1">
      <c r="A4" s="116"/>
      <c r="B4" s="40" t="s">
        <v>12</v>
      </c>
      <c r="C4" s="41" t="s">
        <v>13</v>
      </c>
      <c r="D4" s="42" t="s">
        <v>14</v>
      </c>
      <c r="E4" s="40" t="s">
        <v>12</v>
      </c>
      <c r="F4" s="41" t="s">
        <v>13</v>
      </c>
      <c r="G4" s="41" t="s">
        <v>14</v>
      </c>
      <c r="H4" s="107" t="s">
        <v>15</v>
      </c>
      <c r="I4" s="40" t="s">
        <v>12</v>
      </c>
      <c r="J4" s="41" t="s">
        <v>13</v>
      </c>
      <c r="K4" s="41" t="s">
        <v>14</v>
      </c>
      <c r="L4" s="107" t="s">
        <v>15</v>
      </c>
      <c r="M4" s="40" t="s">
        <v>12</v>
      </c>
      <c r="N4" s="41" t="s">
        <v>13</v>
      </c>
      <c r="O4" s="41" t="s">
        <v>14</v>
      </c>
      <c r="P4" s="107" t="s">
        <v>15</v>
      </c>
      <c r="Q4" s="40" t="s">
        <v>12</v>
      </c>
      <c r="R4" s="41" t="s">
        <v>13</v>
      </c>
      <c r="S4" s="41" t="s">
        <v>14</v>
      </c>
      <c r="T4" s="107" t="s">
        <v>15</v>
      </c>
      <c r="U4" s="116"/>
      <c r="V4" s="116"/>
      <c r="W4" s="134"/>
      <c r="X4" s="38" t="s">
        <v>16</v>
      </c>
      <c r="Y4" s="39" t="s">
        <v>17</v>
      </c>
    </row>
    <row r="5" spans="1:25" ht="30.75" customHeight="1">
      <c r="A5" s="18" t="s">
        <v>18</v>
      </c>
      <c r="B5" s="7">
        <v>2721</v>
      </c>
      <c r="C5" s="1">
        <v>34</v>
      </c>
      <c r="D5" s="11">
        <f aca="true" t="shared" si="0" ref="D5:D10">C5/B5*100</f>
        <v>1.2495406100698274</v>
      </c>
      <c r="E5" s="8">
        <v>1203</v>
      </c>
      <c r="F5" s="4"/>
      <c r="G5" s="20"/>
      <c r="H5" s="11">
        <f aca="true" t="shared" si="1" ref="H5:H10">F5*0.46</f>
        <v>0</v>
      </c>
      <c r="I5" s="8">
        <v>8955</v>
      </c>
      <c r="J5" s="4"/>
      <c r="K5" s="27">
        <f aca="true" t="shared" si="2" ref="K5:K10">J5/I5*100</f>
        <v>0</v>
      </c>
      <c r="L5" s="11">
        <f>J5*0.34/100</f>
        <v>0</v>
      </c>
      <c r="M5" s="8">
        <v>5400</v>
      </c>
      <c r="N5" s="4"/>
      <c r="O5" s="20"/>
      <c r="P5" s="11">
        <f aca="true" t="shared" si="3" ref="P5:P10">N5*0.17</f>
        <v>0</v>
      </c>
      <c r="Q5" s="8"/>
      <c r="R5" s="4"/>
      <c r="S5" s="20"/>
      <c r="T5" s="11"/>
      <c r="U5" s="24">
        <f aca="true" t="shared" si="4" ref="U5:U10">H5+L5+P5+T5</f>
        <v>0</v>
      </c>
      <c r="V5" s="16">
        <v>1646</v>
      </c>
      <c r="W5" s="32">
        <f aca="true" t="shared" si="5" ref="W5:W10">U5/V5*10</f>
        <v>0</v>
      </c>
      <c r="X5" s="8"/>
      <c r="Y5" s="37">
        <v>5</v>
      </c>
    </row>
    <row r="6" spans="1:25" ht="30.75" customHeight="1">
      <c r="A6" s="19" t="s">
        <v>19</v>
      </c>
      <c r="B6" s="46">
        <v>3879</v>
      </c>
      <c r="C6" s="47">
        <v>520</v>
      </c>
      <c r="D6" s="11">
        <f t="shared" si="0"/>
        <v>13.405516885795308</v>
      </c>
      <c r="E6" s="9">
        <v>1430</v>
      </c>
      <c r="F6" s="3"/>
      <c r="G6" s="20"/>
      <c r="H6" s="11">
        <f t="shared" si="1"/>
        <v>0</v>
      </c>
      <c r="I6" s="9">
        <v>12025</v>
      </c>
      <c r="J6" s="3">
        <v>3000</v>
      </c>
      <c r="K6" s="27">
        <f t="shared" si="2"/>
        <v>24.94802494802495</v>
      </c>
      <c r="L6" s="11">
        <f>J6*0.34</f>
        <v>1020.0000000000001</v>
      </c>
      <c r="M6" s="9">
        <v>8325</v>
      </c>
      <c r="N6" s="3"/>
      <c r="O6" s="20"/>
      <c r="P6" s="11">
        <f t="shared" si="3"/>
        <v>0</v>
      </c>
      <c r="Q6" s="9"/>
      <c r="R6" s="3"/>
      <c r="S6" s="20"/>
      <c r="T6" s="11"/>
      <c r="U6" s="24">
        <f t="shared" si="4"/>
        <v>1020.0000000000001</v>
      </c>
      <c r="V6" s="15">
        <v>2000</v>
      </c>
      <c r="W6" s="32">
        <f t="shared" si="5"/>
        <v>5.1</v>
      </c>
      <c r="X6" s="9"/>
      <c r="Y6" s="35"/>
    </row>
    <row r="7" spans="1:54" s="43" customFormat="1" ht="30.75" customHeight="1">
      <c r="A7" s="45" t="s">
        <v>20</v>
      </c>
      <c r="B7" s="46">
        <v>2100</v>
      </c>
      <c r="C7" s="47"/>
      <c r="D7" s="48">
        <f t="shared" si="0"/>
        <v>0</v>
      </c>
      <c r="E7" s="46">
        <v>500</v>
      </c>
      <c r="F7" s="47"/>
      <c r="G7" s="49"/>
      <c r="H7" s="48">
        <f t="shared" si="1"/>
        <v>0</v>
      </c>
      <c r="I7" s="46">
        <v>3000</v>
      </c>
      <c r="J7" s="47"/>
      <c r="K7" s="50">
        <f t="shared" si="2"/>
        <v>0</v>
      </c>
      <c r="L7" s="48">
        <f>J7*0.34</f>
        <v>0</v>
      </c>
      <c r="M7" s="46">
        <v>5000</v>
      </c>
      <c r="N7" s="47"/>
      <c r="O7" s="49"/>
      <c r="P7" s="48">
        <f t="shared" si="3"/>
        <v>0</v>
      </c>
      <c r="Q7" s="46"/>
      <c r="R7" s="47"/>
      <c r="S7" s="49"/>
      <c r="T7" s="48"/>
      <c r="U7" s="51">
        <f t="shared" si="4"/>
        <v>0</v>
      </c>
      <c r="V7" s="52"/>
      <c r="W7" s="53" t="e">
        <f t="shared" si="5"/>
        <v>#DIV/0!</v>
      </c>
      <c r="X7" s="46"/>
      <c r="Y7" s="5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25" ht="30.75" customHeight="1">
      <c r="A8" s="19" t="s">
        <v>21</v>
      </c>
      <c r="B8" s="46">
        <v>4000</v>
      </c>
      <c r="C8" s="47">
        <v>336</v>
      </c>
      <c r="D8" s="11">
        <f t="shared" si="0"/>
        <v>8.4</v>
      </c>
      <c r="E8" s="9">
        <v>500</v>
      </c>
      <c r="F8" s="3"/>
      <c r="G8" s="20"/>
      <c r="H8" s="11">
        <f t="shared" si="1"/>
        <v>0</v>
      </c>
      <c r="I8" s="9">
        <v>8780</v>
      </c>
      <c r="J8" s="3">
        <v>516</v>
      </c>
      <c r="K8" s="27">
        <f t="shared" si="2"/>
        <v>5.876993166287016</v>
      </c>
      <c r="L8" s="11">
        <f>J8*0.34</f>
        <v>175.44000000000003</v>
      </c>
      <c r="M8" s="9">
        <v>10545</v>
      </c>
      <c r="N8" s="3"/>
      <c r="O8" s="20"/>
      <c r="P8" s="11">
        <f t="shared" si="3"/>
        <v>0</v>
      </c>
      <c r="Q8" s="9">
        <v>300</v>
      </c>
      <c r="R8" s="3"/>
      <c r="S8" s="20"/>
      <c r="T8" s="11">
        <f>R8*0.63</f>
        <v>0</v>
      </c>
      <c r="U8" s="24">
        <f t="shared" si="4"/>
        <v>175.44000000000003</v>
      </c>
      <c r="V8" s="15">
        <v>1961</v>
      </c>
      <c r="W8" s="32">
        <f t="shared" si="5"/>
        <v>0.8946455889852117</v>
      </c>
      <c r="X8" s="9"/>
      <c r="Y8" s="35">
        <v>272</v>
      </c>
    </row>
    <row r="9" spans="1:25" ht="30.75" customHeight="1" thickBot="1">
      <c r="A9" s="14" t="s">
        <v>22</v>
      </c>
      <c r="B9" s="55">
        <v>2500</v>
      </c>
      <c r="C9" s="5">
        <v>55</v>
      </c>
      <c r="D9" s="12">
        <f t="shared" si="0"/>
        <v>2.1999999999999997</v>
      </c>
      <c r="E9" s="10">
        <v>1100</v>
      </c>
      <c r="F9" s="6"/>
      <c r="G9" s="21"/>
      <c r="H9" s="12">
        <f t="shared" si="1"/>
        <v>0</v>
      </c>
      <c r="I9" s="10">
        <v>4000</v>
      </c>
      <c r="J9" s="6"/>
      <c r="K9" s="28">
        <f t="shared" si="2"/>
        <v>0</v>
      </c>
      <c r="L9" s="12">
        <f>J9*0.34</f>
        <v>0</v>
      </c>
      <c r="M9" s="10">
        <v>5400</v>
      </c>
      <c r="N9" s="6">
        <v>550</v>
      </c>
      <c r="O9" s="21"/>
      <c r="P9" s="12">
        <f t="shared" si="3"/>
        <v>93.5</v>
      </c>
      <c r="Q9" s="10"/>
      <c r="R9" s="6"/>
      <c r="S9" s="21"/>
      <c r="T9" s="12"/>
      <c r="U9" s="25">
        <f t="shared" si="4"/>
        <v>93.5</v>
      </c>
      <c r="V9" s="17">
        <v>930</v>
      </c>
      <c r="W9" s="33">
        <f t="shared" si="5"/>
        <v>1.0053763440860215</v>
      </c>
      <c r="X9" s="10"/>
      <c r="Y9" s="36"/>
    </row>
    <row r="10" spans="1:25" s="23" customFormat="1" ht="33" customHeight="1" thickBot="1">
      <c r="A10" s="31" t="s">
        <v>23</v>
      </c>
      <c r="B10" s="103">
        <f>+B5+B6+B7+B8+B9</f>
        <v>15200</v>
      </c>
      <c r="C10" s="104">
        <f>+C5+C6+C7+C8+C9</f>
        <v>945</v>
      </c>
      <c r="D10" s="13">
        <f t="shared" si="0"/>
        <v>6.217105263157895</v>
      </c>
      <c r="E10" s="30">
        <f>+E5+E6+E7+E8+E9</f>
        <v>4733</v>
      </c>
      <c r="F10" s="104"/>
      <c r="G10" s="105"/>
      <c r="H10" s="29">
        <f t="shared" si="1"/>
        <v>0</v>
      </c>
      <c r="I10" s="103">
        <f>+I5+I6+I7+I8+I9</f>
        <v>36760</v>
      </c>
      <c r="J10" s="104">
        <f>+J5+J6+J7+J8+J9</f>
        <v>3516</v>
      </c>
      <c r="K10" s="29">
        <f t="shared" si="2"/>
        <v>9.56474428726877</v>
      </c>
      <c r="L10" s="13">
        <f>J10*0.34</f>
        <v>1195.44</v>
      </c>
      <c r="M10" s="30">
        <f>+M5+M6+M7+M8+M9</f>
        <v>34670</v>
      </c>
      <c r="N10" s="104"/>
      <c r="O10" s="105"/>
      <c r="P10" s="13">
        <f t="shared" si="3"/>
        <v>0</v>
      </c>
      <c r="Q10" s="103">
        <f>SUM(Q5:Q9)</f>
        <v>300</v>
      </c>
      <c r="R10" s="104"/>
      <c r="S10" s="105"/>
      <c r="T10" s="13">
        <f>R10*0.63</f>
        <v>0</v>
      </c>
      <c r="U10" s="26">
        <f t="shared" si="4"/>
        <v>1195.44</v>
      </c>
      <c r="V10" s="22">
        <f>+V5+V6+V7+V8+V9</f>
        <v>6537</v>
      </c>
      <c r="W10" s="34">
        <f t="shared" si="5"/>
        <v>1.8287287746672787</v>
      </c>
      <c r="X10" s="103">
        <f>SUM(X5:X9)</f>
        <v>0</v>
      </c>
      <c r="Y10" s="106">
        <f>SUM(Y5:Y9)</f>
        <v>277</v>
      </c>
    </row>
  </sheetData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"/>
  <sheetViews>
    <sheetView zoomScale="85" zoomScaleNormal="85" workbookViewId="0" topLeftCell="A1">
      <pane xSplit="1" ySplit="4" topLeftCell="B5" activePane="bottomRight" state="frozen"/>
      <selection pane="topLeft" activeCell="C26" sqref="C26"/>
      <selection pane="bottomLeft" activeCell="C26" sqref="C26"/>
      <selection pane="topRigh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7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5"/>
      <c r="V1" s="125"/>
      <c r="W1" s="125"/>
    </row>
    <row r="2" spans="1:25" ht="42.75" customHeight="1" thickBot="1">
      <c r="A2" s="114" t="s">
        <v>1</v>
      </c>
      <c r="B2" s="121" t="s">
        <v>2</v>
      </c>
      <c r="C2" s="122"/>
      <c r="D2" s="123"/>
      <c r="E2" s="128" t="s">
        <v>3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14" t="s">
        <v>4</v>
      </c>
      <c r="V2" s="114" t="s">
        <v>5</v>
      </c>
      <c r="W2" s="132" t="s">
        <v>6</v>
      </c>
      <c r="X2" s="117" t="s">
        <v>7</v>
      </c>
      <c r="Y2" s="118"/>
    </row>
    <row r="3" spans="1:25" ht="42.75" customHeight="1" thickBot="1">
      <c r="A3" s="115"/>
      <c r="B3" s="124"/>
      <c r="C3" s="125"/>
      <c r="D3" s="126"/>
      <c r="E3" s="110" t="s">
        <v>8</v>
      </c>
      <c r="F3" s="111"/>
      <c r="G3" s="112"/>
      <c r="H3" s="113"/>
      <c r="I3" s="110" t="s">
        <v>9</v>
      </c>
      <c r="J3" s="111"/>
      <c r="K3" s="112"/>
      <c r="L3" s="113"/>
      <c r="M3" s="110" t="s">
        <v>10</v>
      </c>
      <c r="N3" s="111"/>
      <c r="O3" s="112"/>
      <c r="P3" s="113"/>
      <c r="Q3" s="110" t="s">
        <v>11</v>
      </c>
      <c r="R3" s="111"/>
      <c r="S3" s="112"/>
      <c r="T3" s="113"/>
      <c r="U3" s="115"/>
      <c r="V3" s="115"/>
      <c r="W3" s="133"/>
      <c r="X3" s="119"/>
      <c r="Y3" s="120"/>
    </row>
    <row r="4" spans="1:25" ht="42.75" customHeight="1" thickBot="1">
      <c r="A4" s="116"/>
      <c r="B4" s="40" t="s">
        <v>12</v>
      </c>
      <c r="C4" s="41" t="s">
        <v>13</v>
      </c>
      <c r="D4" s="42" t="s">
        <v>14</v>
      </c>
      <c r="E4" s="40" t="s">
        <v>12</v>
      </c>
      <c r="F4" s="41" t="s">
        <v>13</v>
      </c>
      <c r="G4" s="41" t="s">
        <v>14</v>
      </c>
      <c r="H4" s="107" t="s">
        <v>15</v>
      </c>
      <c r="I4" s="40" t="s">
        <v>12</v>
      </c>
      <c r="J4" s="41" t="s">
        <v>13</v>
      </c>
      <c r="K4" s="41" t="s">
        <v>14</v>
      </c>
      <c r="L4" s="107" t="s">
        <v>15</v>
      </c>
      <c r="M4" s="40" t="s">
        <v>12</v>
      </c>
      <c r="N4" s="41" t="s">
        <v>13</v>
      </c>
      <c r="O4" s="41" t="s">
        <v>14</v>
      </c>
      <c r="P4" s="107" t="s">
        <v>15</v>
      </c>
      <c r="Q4" s="40" t="s">
        <v>12</v>
      </c>
      <c r="R4" s="41" t="s">
        <v>13</v>
      </c>
      <c r="S4" s="41" t="s">
        <v>14</v>
      </c>
      <c r="T4" s="107" t="s">
        <v>15</v>
      </c>
      <c r="U4" s="116"/>
      <c r="V4" s="116"/>
      <c r="W4" s="134"/>
      <c r="X4" s="38" t="s">
        <v>16</v>
      </c>
      <c r="Y4" s="39" t="s">
        <v>17</v>
      </c>
    </row>
    <row r="5" spans="1:25" ht="30.75" customHeight="1">
      <c r="A5" s="18" t="s">
        <v>18</v>
      </c>
      <c r="B5" s="7">
        <v>2721</v>
      </c>
      <c r="C5" s="1">
        <v>73</v>
      </c>
      <c r="D5" s="11">
        <f aca="true" t="shared" si="0" ref="D5:D10">C5/B5*100</f>
        <v>2.682837192208747</v>
      </c>
      <c r="E5" s="8">
        <v>1203</v>
      </c>
      <c r="F5" s="4"/>
      <c r="G5" s="20"/>
      <c r="H5" s="11">
        <f aca="true" t="shared" si="1" ref="H5:H10">F5*0.46</f>
        <v>0</v>
      </c>
      <c r="I5" s="8">
        <v>8955</v>
      </c>
      <c r="J5" s="4"/>
      <c r="K5" s="27">
        <f aca="true" t="shared" si="2" ref="K5:K10">J5/I5*100</f>
        <v>0</v>
      </c>
      <c r="L5" s="11">
        <f>J5*0.34/100</f>
        <v>0</v>
      </c>
      <c r="M5" s="8">
        <v>5400</v>
      </c>
      <c r="N5" s="4">
        <v>450</v>
      </c>
      <c r="O5" s="20"/>
      <c r="P5" s="11">
        <f aca="true" t="shared" si="3" ref="P5:P10">N5*0.17</f>
        <v>76.5</v>
      </c>
      <c r="Q5" s="8"/>
      <c r="R5" s="4"/>
      <c r="S5" s="20"/>
      <c r="T5" s="11"/>
      <c r="U5" s="24">
        <f aca="true" t="shared" si="4" ref="U5:U10">H5+L5+P5+T5</f>
        <v>76.5</v>
      </c>
      <c r="V5" s="16">
        <v>1646</v>
      </c>
      <c r="W5" s="32">
        <f aca="true" t="shared" si="5" ref="W5:W10">U5/V5*10</f>
        <v>0.4647630619684082</v>
      </c>
      <c r="X5" s="8"/>
      <c r="Y5" s="37">
        <v>6</v>
      </c>
    </row>
    <row r="6" spans="1:25" ht="30.75" customHeight="1">
      <c r="A6" s="19" t="s">
        <v>19</v>
      </c>
      <c r="B6" s="46">
        <v>3879</v>
      </c>
      <c r="C6" s="47">
        <v>570</v>
      </c>
      <c r="D6" s="11">
        <f t="shared" si="0"/>
        <v>14.694508894044858</v>
      </c>
      <c r="E6" s="9">
        <v>1430</v>
      </c>
      <c r="F6" s="3"/>
      <c r="G6" s="20"/>
      <c r="H6" s="11">
        <f t="shared" si="1"/>
        <v>0</v>
      </c>
      <c r="I6" s="9">
        <v>12025</v>
      </c>
      <c r="J6" s="3">
        <v>3000</v>
      </c>
      <c r="K6" s="27">
        <f t="shared" si="2"/>
        <v>24.94802494802495</v>
      </c>
      <c r="L6" s="11">
        <f>J6*0.34</f>
        <v>1020.0000000000001</v>
      </c>
      <c r="M6" s="9">
        <v>8325</v>
      </c>
      <c r="N6" s="3">
        <v>900</v>
      </c>
      <c r="O6" s="20"/>
      <c r="P6" s="11">
        <f t="shared" si="3"/>
        <v>153</v>
      </c>
      <c r="Q6" s="9"/>
      <c r="R6" s="3"/>
      <c r="S6" s="20"/>
      <c r="T6" s="11"/>
      <c r="U6" s="24">
        <f t="shared" si="4"/>
        <v>1173</v>
      </c>
      <c r="V6" s="15">
        <v>2000</v>
      </c>
      <c r="W6" s="32">
        <f t="shared" si="5"/>
        <v>5.865</v>
      </c>
      <c r="X6" s="9"/>
      <c r="Y6" s="35"/>
    </row>
    <row r="7" spans="1:54" s="43" customFormat="1" ht="30.75" customHeight="1">
      <c r="A7" s="45" t="s">
        <v>20</v>
      </c>
      <c r="B7" s="46">
        <v>2100</v>
      </c>
      <c r="C7" s="47"/>
      <c r="D7" s="48">
        <f t="shared" si="0"/>
        <v>0</v>
      </c>
      <c r="E7" s="46">
        <v>500</v>
      </c>
      <c r="F7" s="47"/>
      <c r="G7" s="49"/>
      <c r="H7" s="48">
        <f t="shared" si="1"/>
        <v>0</v>
      </c>
      <c r="I7" s="46">
        <v>3000</v>
      </c>
      <c r="J7" s="47"/>
      <c r="K7" s="50">
        <f t="shared" si="2"/>
        <v>0</v>
      </c>
      <c r="L7" s="48">
        <f>J7*0.34</f>
        <v>0</v>
      </c>
      <c r="M7" s="46">
        <v>5000</v>
      </c>
      <c r="N7" s="47"/>
      <c r="O7" s="49"/>
      <c r="P7" s="48">
        <f t="shared" si="3"/>
        <v>0</v>
      </c>
      <c r="Q7" s="46"/>
      <c r="R7" s="47"/>
      <c r="S7" s="49"/>
      <c r="T7" s="48"/>
      <c r="U7" s="51">
        <f t="shared" si="4"/>
        <v>0</v>
      </c>
      <c r="V7" s="52"/>
      <c r="W7" s="53" t="e">
        <f t="shared" si="5"/>
        <v>#DIV/0!</v>
      </c>
      <c r="X7" s="46"/>
      <c r="Y7" s="5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25" ht="30.75" customHeight="1">
      <c r="A8" s="19" t="s">
        <v>21</v>
      </c>
      <c r="B8" s="46">
        <v>4000</v>
      </c>
      <c r="C8" s="47">
        <v>380</v>
      </c>
      <c r="D8" s="11">
        <f t="shared" si="0"/>
        <v>9.5</v>
      </c>
      <c r="E8" s="9">
        <v>500</v>
      </c>
      <c r="F8" s="3"/>
      <c r="G8" s="20"/>
      <c r="H8" s="11">
        <f t="shared" si="1"/>
        <v>0</v>
      </c>
      <c r="I8" s="9">
        <v>8780</v>
      </c>
      <c r="J8" s="3">
        <v>776</v>
      </c>
      <c r="K8" s="27">
        <f t="shared" si="2"/>
        <v>8.838268792710705</v>
      </c>
      <c r="L8" s="11">
        <f>J8*0.34</f>
        <v>263.84000000000003</v>
      </c>
      <c r="M8" s="9">
        <v>10545</v>
      </c>
      <c r="N8" s="3"/>
      <c r="O8" s="20"/>
      <c r="P8" s="11">
        <f t="shared" si="3"/>
        <v>0</v>
      </c>
      <c r="Q8" s="9">
        <v>300</v>
      </c>
      <c r="R8" s="3"/>
      <c r="S8" s="20"/>
      <c r="T8" s="11">
        <f>R8*0.63</f>
        <v>0</v>
      </c>
      <c r="U8" s="24">
        <f t="shared" si="4"/>
        <v>263.84000000000003</v>
      </c>
      <c r="V8" s="15">
        <v>1961</v>
      </c>
      <c r="W8" s="32">
        <f t="shared" si="5"/>
        <v>1.3454360020397758</v>
      </c>
      <c r="X8" s="9"/>
      <c r="Y8" s="35">
        <v>272</v>
      </c>
    </row>
    <row r="9" spans="1:25" ht="30.75" customHeight="1" thickBot="1">
      <c r="A9" s="14" t="s">
        <v>22</v>
      </c>
      <c r="B9" s="55">
        <v>2500</v>
      </c>
      <c r="C9" s="5">
        <v>89</v>
      </c>
      <c r="D9" s="12">
        <f t="shared" si="0"/>
        <v>3.56</v>
      </c>
      <c r="E9" s="10">
        <v>1100</v>
      </c>
      <c r="F9" s="6"/>
      <c r="G9" s="21"/>
      <c r="H9" s="12">
        <f t="shared" si="1"/>
        <v>0</v>
      </c>
      <c r="I9" s="10">
        <v>4000</v>
      </c>
      <c r="J9" s="6"/>
      <c r="K9" s="28">
        <f t="shared" si="2"/>
        <v>0</v>
      </c>
      <c r="L9" s="12">
        <f>J9*0.34</f>
        <v>0</v>
      </c>
      <c r="M9" s="10">
        <v>5400</v>
      </c>
      <c r="N9" s="6">
        <v>810</v>
      </c>
      <c r="O9" s="21"/>
      <c r="P9" s="12">
        <f t="shared" si="3"/>
        <v>137.70000000000002</v>
      </c>
      <c r="Q9" s="10"/>
      <c r="R9" s="6"/>
      <c r="S9" s="21"/>
      <c r="T9" s="12"/>
      <c r="U9" s="25">
        <f t="shared" si="4"/>
        <v>137.70000000000002</v>
      </c>
      <c r="V9" s="17">
        <v>930</v>
      </c>
      <c r="W9" s="33">
        <f t="shared" si="5"/>
        <v>1.4806451612903226</v>
      </c>
      <c r="X9" s="10"/>
      <c r="Y9" s="36"/>
    </row>
    <row r="10" spans="1:25" s="23" customFormat="1" ht="33" customHeight="1" thickBot="1">
      <c r="A10" s="31" t="s">
        <v>23</v>
      </c>
      <c r="B10" s="103">
        <f>+B5+B6+B7+B8+B9</f>
        <v>15200</v>
      </c>
      <c r="C10" s="104">
        <f>+C5+C6+C7+C8+C9</f>
        <v>1112</v>
      </c>
      <c r="D10" s="13">
        <f t="shared" si="0"/>
        <v>7.315789473684211</v>
      </c>
      <c r="E10" s="30">
        <f>+E5+E6+E7+E8+E9</f>
        <v>4733</v>
      </c>
      <c r="F10" s="104"/>
      <c r="G10" s="105"/>
      <c r="H10" s="29">
        <f t="shared" si="1"/>
        <v>0</v>
      </c>
      <c r="I10" s="103">
        <f>+I5+I6+I7+I8+I9</f>
        <v>36760</v>
      </c>
      <c r="J10" s="104">
        <f>+J5+J6+J7+J8+J9</f>
        <v>3776</v>
      </c>
      <c r="K10" s="29">
        <f t="shared" si="2"/>
        <v>10.272034820457018</v>
      </c>
      <c r="L10" s="13">
        <f>J10*0.34</f>
        <v>1283.8400000000001</v>
      </c>
      <c r="M10" s="30">
        <f>+M5+M6+M7+M8+M9</f>
        <v>34670</v>
      </c>
      <c r="N10" s="104"/>
      <c r="O10" s="105"/>
      <c r="P10" s="13">
        <f t="shared" si="3"/>
        <v>0</v>
      </c>
      <c r="Q10" s="103">
        <f>SUM(Q5:Q9)</f>
        <v>300</v>
      </c>
      <c r="R10" s="104"/>
      <c r="S10" s="105"/>
      <c r="T10" s="13">
        <f>R10*0.63</f>
        <v>0</v>
      </c>
      <c r="U10" s="26">
        <f t="shared" si="4"/>
        <v>1283.8400000000001</v>
      </c>
      <c r="V10" s="22">
        <f>+V5+V6+V7+V8+V9</f>
        <v>6537</v>
      </c>
      <c r="W10" s="34">
        <f t="shared" si="5"/>
        <v>1.9639590026005815</v>
      </c>
      <c r="X10" s="103">
        <f>SUM(X5:X9)</f>
        <v>0</v>
      </c>
      <c r="Y10" s="106">
        <f>SUM(Y5:Y9)</f>
        <v>278</v>
      </c>
    </row>
  </sheetData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"/>
  <sheetViews>
    <sheetView zoomScale="85" zoomScaleNormal="85" workbookViewId="0" topLeftCell="A1">
      <pane xSplit="1" ySplit="4" topLeftCell="B5" activePane="bottomRight" state="frozen"/>
      <selection pane="topLeft" activeCell="C26" sqref="C26"/>
      <selection pane="bottomLeft" activeCell="C26" sqref="C26"/>
      <selection pane="topRigh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5"/>
      <c r="V1" s="125"/>
      <c r="W1" s="125"/>
    </row>
    <row r="2" spans="1:25" ht="42.75" customHeight="1" thickBot="1">
      <c r="A2" s="114" t="s">
        <v>1</v>
      </c>
      <c r="B2" s="121" t="s">
        <v>2</v>
      </c>
      <c r="C2" s="122"/>
      <c r="D2" s="123"/>
      <c r="E2" s="128" t="s">
        <v>3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14" t="s">
        <v>4</v>
      </c>
      <c r="V2" s="114" t="s">
        <v>5</v>
      </c>
      <c r="W2" s="132" t="s">
        <v>6</v>
      </c>
      <c r="X2" s="117" t="s">
        <v>7</v>
      </c>
      <c r="Y2" s="118"/>
    </row>
    <row r="3" spans="1:25" ht="42.75" customHeight="1" thickBot="1">
      <c r="A3" s="115"/>
      <c r="B3" s="124"/>
      <c r="C3" s="125"/>
      <c r="D3" s="126"/>
      <c r="E3" s="110" t="s">
        <v>8</v>
      </c>
      <c r="F3" s="111"/>
      <c r="G3" s="112"/>
      <c r="H3" s="113"/>
      <c r="I3" s="110" t="s">
        <v>9</v>
      </c>
      <c r="J3" s="111"/>
      <c r="K3" s="112"/>
      <c r="L3" s="113"/>
      <c r="M3" s="110" t="s">
        <v>10</v>
      </c>
      <c r="N3" s="111"/>
      <c r="O3" s="112"/>
      <c r="P3" s="113"/>
      <c r="Q3" s="110" t="s">
        <v>11</v>
      </c>
      <c r="R3" s="111"/>
      <c r="S3" s="112"/>
      <c r="T3" s="113"/>
      <c r="U3" s="115"/>
      <c r="V3" s="115"/>
      <c r="W3" s="133"/>
      <c r="X3" s="119"/>
      <c r="Y3" s="120"/>
    </row>
    <row r="4" spans="1:25" ht="42.75" customHeight="1" thickBot="1">
      <c r="A4" s="116"/>
      <c r="B4" s="40" t="s">
        <v>12</v>
      </c>
      <c r="C4" s="41" t="s">
        <v>13</v>
      </c>
      <c r="D4" s="42" t="s">
        <v>14</v>
      </c>
      <c r="E4" s="40" t="s">
        <v>12</v>
      </c>
      <c r="F4" s="41" t="s">
        <v>13</v>
      </c>
      <c r="G4" s="41" t="s">
        <v>14</v>
      </c>
      <c r="H4" s="107" t="s">
        <v>15</v>
      </c>
      <c r="I4" s="40" t="s">
        <v>12</v>
      </c>
      <c r="J4" s="41" t="s">
        <v>13</v>
      </c>
      <c r="K4" s="41" t="s">
        <v>14</v>
      </c>
      <c r="L4" s="107" t="s">
        <v>15</v>
      </c>
      <c r="M4" s="40" t="s">
        <v>12</v>
      </c>
      <c r="N4" s="41" t="s">
        <v>13</v>
      </c>
      <c r="O4" s="41" t="s">
        <v>14</v>
      </c>
      <c r="P4" s="107" t="s">
        <v>15</v>
      </c>
      <c r="Q4" s="40" t="s">
        <v>12</v>
      </c>
      <c r="R4" s="41" t="s">
        <v>13</v>
      </c>
      <c r="S4" s="41" t="s">
        <v>14</v>
      </c>
      <c r="T4" s="107" t="s">
        <v>15</v>
      </c>
      <c r="U4" s="116"/>
      <c r="V4" s="116"/>
      <c r="W4" s="134"/>
      <c r="X4" s="38" t="s">
        <v>16</v>
      </c>
      <c r="Y4" s="39" t="s">
        <v>17</v>
      </c>
    </row>
    <row r="5" spans="1:25" ht="30.75" customHeight="1">
      <c r="A5" s="18" t="s">
        <v>18</v>
      </c>
      <c r="B5" s="7">
        <v>2721</v>
      </c>
      <c r="C5" s="1">
        <v>180</v>
      </c>
      <c r="D5" s="11">
        <f aca="true" t="shared" si="0" ref="D5:D10">C5/B5*100</f>
        <v>6.615214994487322</v>
      </c>
      <c r="E5" s="8">
        <v>1203</v>
      </c>
      <c r="F5" s="4"/>
      <c r="G5" s="20"/>
      <c r="H5" s="11">
        <f aca="true" t="shared" si="1" ref="H5:H10">F5*0.46</f>
        <v>0</v>
      </c>
      <c r="I5" s="8">
        <v>8955</v>
      </c>
      <c r="J5" s="4"/>
      <c r="K5" s="27">
        <f aca="true" t="shared" si="2" ref="K5:K10">J5/I5*100</f>
        <v>0</v>
      </c>
      <c r="L5" s="11">
        <f>J5*0.34/100</f>
        <v>0</v>
      </c>
      <c r="M5" s="8">
        <v>5400</v>
      </c>
      <c r="N5" s="4">
        <v>1460</v>
      </c>
      <c r="O5" s="20"/>
      <c r="P5" s="11">
        <f aca="true" t="shared" si="3" ref="P5:P10">N5*0.17</f>
        <v>248.20000000000002</v>
      </c>
      <c r="Q5" s="8"/>
      <c r="R5" s="4"/>
      <c r="S5" s="20"/>
      <c r="T5" s="11"/>
      <c r="U5" s="24">
        <f aca="true" t="shared" si="4" ref="U5:U10">H5+L5+P5+T5</f>
        <v>248.20000000000002</v>
      </c>
      <c r="V5" s="16">
        <v>1646</v>
      </c>
      <c r="W5" s="32">
        <f aca="true" t="shared" si="5" ref="W5:W10">U5/V5*10</f>
        <v>1.5078979343863912</v>
      </c>
      <c r="X5" s="8"/>
      <c r="Y5" s="37">
        <v>10</v>
      </c>
    </row>
    <row r="6" spans="1:25" ht="30.75" customHeight="1">
      <c r="A6" s="19" t="s">
        <v>19</v>
      </c>
      <c r="B6" s="46">
        <v>3879</v>
      </c>
      <c r="C6" s="47">
        <v>880</v>
      </c>
      <c r="D6" s="11">
        <f t="shared" si="0"/>
        <v>22.68625934519206</v>
      </c>
      <c r="E6" s="9">
        <v>1430</v>
      </c>
      <c r="F6" s="3">
        <v>22</v>
      </c>
      <c r="G6" s="20"/>
      <c r="H6" s="11">
        <f t="shared" si="1"/>
        <v>10.120000000000001</v>
      </c>
      <c r="I6" s="9">
        <v>12025</v>
      </c>
      <c r="J6" s="3">
        <v>3600</v>
      </c>
      <c r="K6" s="27">
        <f t="shared" si="2"/>
        <v>29.93762993762994</v>
      </c>
      <c r="L6" s="11">
        <f>J6*0.34</f>
        <v>1224</v>
      </c>
      <c r="M6" s="9">
        <v>8325</v>
      </c>
      <c r="N6" s="3">
        <v>1700</v>
      </c>
      <c r="O6" s="20"/>
      <c r="P6" s="11">
        <f t="shared" si="3"/>
        <v>289</v>
      </c>
      <c r="Q6" s="9"/>
      <c r="R6" s="3"/>
      <c r="S6" s="20"/>
      <c r="T6" s="11"/>
      <c r="U6" s="24">
        <f t="shared" si="4"/>
        <v>1523.12</v>
      </c>
      <c r="V6" s="15">
        <v>2000</v>
      </c>
      <c r="W6" s="32">
        <f t="shared" si="5"/>
        <v>7.615599999999999</v>
      </c>
      <c r="X6" s="9"/>
      <c r="Y6" s="35"/>
    </row>
    <row r="7" spans="1:54" s="43" customFormat="1" ht="30.75" customHeight="1">
      <c r="A7" s="45" t="s">
        <v>20</v>
      </c>
      <c r="B7" s="46">
        <v>2100</v>
      </c>
      <c r="C7" s="47"/>
      <c r="D7" s="48">
        <f t="shared" si="0"/>
        <v>0</v>
      </c>
      <c r="E7" s="46">
        <v>500</v>
      </c>
      <c r="F7" s="47"/>
      <c r="G7" s="49"/>
      <c r="H7" s="48">
        <f t="shared" si="1"/>
        <v>0</v>
      </c>
      <c r="I7" s="46">
        <v>3000</v>
      </c>
      <c r="J7" s="47"/>
      <c r="K7" s="50">
        <f t="shared" si="2"/>
        <v>0</v>
      </c>
      <c r="L7" s="48">
        <f>J7*0.34</f>
        <v>0</v>
      </c>
      <c r="M7" s="46">
        <v>5000</v>
      </c>
      <c r="N7" s="47"/>
      <c r="O7" s="49"/>
      <c r="P7" s="48">
        <f t="shared" si="3"/>
        <v>0</v>
      </c>
      <c r="Q7" s="46"/>
      <c r="R7" s="47"/>
      <c r="S7" s="49"/>
      <c r="T7" s="48"/>
      <c r="U7" s="51">
        <f t="shared" si="4"/>
        <v>0</v>
      </c>
      <c r="V7" s="52"/>
      <c r="W7" s="53" t="e">
        <f t="shared" si="5"/>
        <v>#DIV/0!</v>
      </c>
      <c r="X7" s="46"/>
      <c r="Y7" s="5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25" ht="30.75" customHeight="1">
      <c r="A8" s="19" t="s">
        <v>21</v>
      </c>
      <c r="B8" s="46">
        <v>4000</v>
      </c>
      <c r="C8" s="47">
        <v>473</v>
      </c>
      <c r="D8" s="11">
        <f t="shared" si="0"/>
        <v>11.825</v>
      </c>
      <c r="E8" s="9">
        <v>500</v>
      </c>
      <c r="F8" s="3"/>
      <c r="G8" s="20"/>
      <c r="H8" s="11">
        <f t="shared" si="1"/>
        <v>0</v>
      </c>
      <c r="I8" s="9">
        <v>8780</v>
      </c>
      <c r="J8" s="3">
        <v>1191</v>
      </c>
      <c r="K8" s="27">
        <f t="shared" si="2"/>
        <v>13.564920273348518</v>
      </c>
      <c r="L8" s="11">
        <f>J8*0.34</f>
        <v>404.94000000000005</v>
      </c>
      <c r="M8" s="9">
        <v>10545</v>
      </c>
      <c r="N8" s="3"/>
      <c r="O8" s="20"/>
      <c r="P8" s="11">
        <f t="shared" si="3"/>
        <v>0</v>
      </c>
      <c r="Q8" s="9">
        <v>300</v>
      </c>
      <c r="R8" s="3"/>
      <c r="S8" s="20"/>
      <c r="T8" s="11">
        <f>R8*0.63</f>
        <v>0</v>
      </c>
      <c r="U8" s="24">
        <f t="shared" si="4"/>
        <v>404.94000000000005</v>
      </c>
      <c r="V8" s="15">
        <v>1961</v>
      </c>
      <c r="W8" s="32">
        <f t="shared" si="5"/>
        <v>2.064966853646099</v>
      </c>
      <c r="X8" s="9"/>
      <c r="Y8" s="35">
        <v>291</v>
      </c>
    </row>
    <row r="9" spans="1:25" ht="30.75" customHeight="1" thickBot="1">
      <c r="A9" s="14" t="s">
        <v>22</v>
      </c>
      <c r="B9" s="55">
        <v>2500</v>
      </c>
      <c r="C9" s="5">
        <v>227</v>
      </c>
      <c r="D9" s="12">
        <f t="shared" si="0"/>
        <v>9.08</v>
      </c>
      <c r="E9" s="10">
        <v>1100</v>
      </c>
      <c r="F9" s="6"/>
      <c r="G9" s="21"/>
      <c r="H9" s="12">
        <f t="shared" si="1"/>
        <v>0</v>
      </c>
      <c r="I9" s="10">
        <v>4000</v>
      </c>
      <c r="J9" s="6"/>
      <c r="K9" s="28">
        <f t="shared" si="2"/>
        <v>0</v>
      </c>
      <c r="L9" s="12">
        <f>J9*0.34</f>
        <v>0</v>
      </c>
      <c r="M9" s="10">
        <v>5400</v>
      </c>
      <c r="N9" s="6">
        <v>1846</v>
      </c>
      <c r="O9" s="21"/>
      <c r="P9" s="12">
        <f t="shared" si="3"/>
        <v>313.82000000000005</v>
      </c>
      <c r="Q9" s="10"/>
      <c r="R9" s="6"/>
      <c r="S9" s="21"/>
      <c r="T9" s="12"/>
      <c r="U9" s="25">
        <f t="shared" si="4"/>
        <v>313.82000000000005</v>
      </c>
      <c r="V9" s="17">
        <v>930</v>
      </c>
      <c r="W9" s="33">
        <f t="shared" si="5"/>
        <v>3.374408602150538</v>
      </c>
      <c r="X9" s="10"/>
      <c r="Y9" s="36"/>
    </row>
    <row r="10" spans="1:25" s="23" customFormat="1" ht="33" customHeight="1" thickBot="1">
      <c r="A10" s="31" t="s">
        <v>23</v>
      </c>
      <c r="B10" s="103">
        <f>+B5+B6+B7+B8+B9</f>
        <v>15200</v>
      </c>
      <c r="C10" s="104">
        <f>+C5+C6+C7+C8+C9</f>
        <v>1760</v>
      </c>
      <c r="D10" s="13">
        <f t="shared" si="0"/>
        <v>11.578947368421053</v>
      </c>
      <c r="E10" s="30">
        <f>+E5+E6+E7+E8+E9</f>
        <v>4733</v>
      </c>
      <c r="F10" s="104"/>
      <c r="G10" s="105"/>
      <c r="H10" s="29">
        <f t="shared" si="1"/>
        <v>0</v>
      </c>
      <c r="I10" s="103">
        <f>+I5+I6+I7+I8+I9</f>
        <v>36760</v>
      </c>
      <c r="J10" s="104">
        <f>+J5+J6+J7+J8+J9</f>
        <v>4791</v>
      </c>
      <c r="K10" s="29">
        <f t="shared" si="2"/>
        <v>13.033188248095756</v>
      </c>
      <c r="L10" s="13">
        <f>J10*0.34</f>
        <v>1628.94</v>
      </c>
      <c r="M10" s="30">
        <f>+M5+M6+M7+M8+M9</f>
        <v>34670</v>
      </c>
      <c r="N10" s="104"/>
      <c r="O10" s="105"/>
      <c r="P10" s="13">
        <f t="shared" si="3"/>
        <v>0</v>
      </c>
      <c r="Q10" s="103">
        <f>SUM(Q5:Q9)</f>
        <v>300</v>
      </c>
      <c r="R10" s="104"/>
      <c r="S10" s="105"/>
      <c r="T10" s="13">
        <f>R10*0.63</f>
        <v>0</v>
      </c>
      <c r="U10" s="26">
        <f t="shared" si="4"/>
        <v>1628.94</v>
      </c>
      <c r="V10" s="22">
        <f>+V5+V6+V7+V8+V9</f>
        <v>6537</v>
      </c>
      <c r="W10" s="34">
        <f t="shared" si="5"/>
        <v>2.4918770078017443</v>
      </c>
      <c r="X10" s="103">
        <f>SUM(X5:X9)</f>
        <v>0</v>
      </c>
      <c r="Y10" s="106">
        <f>SUM(Y5:Y9)</f>
        <v>301</v>
      </c>
    </row>
  </sheetData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zoomScale="81" zoomScaleNormal="81" workbookViewId="0" topLeftCell="A1">
      <selection activeCell="L19" sqref="L19"/>
    </sheetView>
  </sheetViews>
  <sheetFormatPr defaultColWidth="9.00390625" defaultRowHeight="12.75"/>
  <cols>
    <col min="1" max="1" width="23.12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2" width="11.003906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5"/>
      <c r="W1" s="125"/>
      <c r="X1" s="125"/>
    </row>
    <row r="2" spans="1:26" ht="42.75" customHeight="1" thickBot="1">
      <c r="A2" s="150" t="s">
        <v>1</v>
      </c>
      <c r="B2" s="153" t="s">
        <v>2</v>
      </c>
      <c r="C2" s="146"/>
      <c r="D2" s="147"/>
      <c r="E2" s="135" t="s">
        <v>3</v>
      </c>
      <c r="F2" s="136"/>
      <c r="G2" s="136"/>
      <c r="H2" s="136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  <c r="U2" s="139" t="s">
        <v>27</v>
      </c>
      <c r="V2" s="114" t="s">
        <v>28</v>
      </c>
      <c r="W2" s="114" t="s">
        <v>5</v>
      </c>
      <c r="X2" s="114" t="s">
        <v>29</v>
      </c>
      <c r="Y2" s="146" t="s">
        <v>30</v>
      </c>
      <c r="Z2" s="147"/>
    </row>
    <row r="3" spans="1:26" ht="42.75" customHeight="1" thickBot="1">
      <c r="A3" s="151"/>
      <c r="B3" s="154"/>
      <c r="C3" s="155"/>
      <c r="D3" s="156"/>
      <c r="E3" s="142" t="s">
        <v>8</v>
      </c>
      <c r="F3" s="143"/>
      <c r="G3" s="144"/>
      <c r="H3" s="145"/>
      <c r="I3" s="142" t="s">
        <v>9</v>
      </c>
      <c r="J3" s="143"/>
      <c r="K3" s="144"/>
      <c r="L3" s="145"/>
      <c r="M3" s="142" t="s">
        <v>10</v>
      </c>
      <c r="N3" s="143"/>
      <c r="O3" s="144"/>
      <c r="P3" s="145"/>
      <c r="Q3" s="142" t="s">
        <v>11</v>
      </c>
      <c r="R3" s="143"/>
      <c r="S3" s="144"/>
      <c r="T3" s="145"/>
      <c r="U3" s="140"/>
      <c r="V3" s="115"/>
      <c r="W3" s="115"/>
      <c r="X3" s="115"/>
      <c r="Y3" s="148"/>
      <c r="Z3" s="149"/>
    </row>
    <row r="4" spans="1:26" ht="42.75" customHeight="1" thickBot="1">
      <c r="A4" s="152"/>
      <c r="B4" s="40" t="s">
        <v>12</v>
      </c>
      <c r="C4" s="41" t="s">
        <v>13</v>
      </c>
      <c r="D4" s="42" t="s">
        <v>14</v>
      </c>
      <c r="E4" s="40" t="s">
        <v>12</v>
      </c>
      <c r="F4" s="41" t="s">
        <v>13</v>
      </c>
      <c r="G4" s="41" t="s">
        <v>14</v>
      </c>
      <c r="H4" s="107" t="s">
        <v>15</v>
      </c>
      <c r="I4" s="40" t="s">
        <v>12</v>
      </c>
      <c r="J4" s="41" t="s">
        <v>13</v>
      </c>
      <c r="K4" s="41" t="s">
        <v>14</v>
      </c>
      <c r="L4" s="107" t="s">
        <v>15</v>
      </c>
      <c r="M4" s="40" t="s">
        <v>12</v>
      </c>
      <c r="N4" s="41" t="s">
        <v>13</v>
      </c>
      <c r="O4" s="41" t="s">
        <v>14</v>
      </c>
      <c r="P4" s="107" t="s">
        <v>15</v>
      </c>
      <c r="Q4" s="40" t="s">
        <v>12</v>
      </c>
      <c r="R4" s="41" t="s">
        <v>13</v>
      </c>
      <c r="S4" s="41" t="s">
        <v>14</v>
      </c>
      <c r="T4" s="107" t="s">
        <v>15</v>
      </c>
      <c r="U4" s="141"/>
      <c r="V4" s="116"/>
      <c r="W4" s="116"/>
      <c r="X4" s="116"/>
      <c r="Y4" s="41" t="s">
        <v>13</v>
      </c>
      <c r="Z4" s="107" t="s">
        <v>15</v>
      </c>
    </row>
    <row r="5" spans="1:26" s="86" customFormat="1" ht="61.5" customHeight="1">
      <c r="A5" s="81" t="s">
        <v>31</v>
      </c>
      <c r="B5" s="85">
        <v>2721</v>
      </c>
      <c r="C5" s="56">
        <v>2000</v>
      </c>
      <c r="D5" s="57">
        <f aca="true" t="shared" si="0" ref="D5:D10">C5/B5*100</f>
        <v>73.5023888276369</v>
      </c>
      <c r="E5" s="58">
        <v>1203</v>
      </c>
      <c r="F5" s="59">
        <v>1100</v>
      </c>
      <c r="G5" s="60">
        <f aca="true" t="shared" si="1" ref="G5:G10">F5/E5*100</f>
        <v>91.4380714879468</v>
      </c>
      <c r="H5" s="57">
        <f aca="true" t="shared" si="2" ref="H5:H10">F5*0.45</f>
        <v>495</v>
      </c>
      <c r="I5" s="58">
        <v>8955</v>
      </c>
      <c r="J5" s="59">
        <v>9725</v>
      </c>
      <c r="K5" s="60">
        <f aca="true" t="shared" si="3" ref="K5:K10">J5/I5*100</f>
        <v>108.59854829704076</v>
      </c>
      <c r="L5" s="57">
        <f aca="true" t="shared" si="4" ref="L5:L10">J5*0.32</f>
        <v>3112</v>
      </c>
      <c r="M5" s="58">
        <v>5400</v>
      </c>
      <c r="N5" s="59">
        <v>4200</v>
      </c>
      <c r="O5" s="60">
        <f aca="true" t="shared" si="5" ref="O5:O10">N5/M5*100</f>
        <v>77.77777777777779</v>
      </c>
      <c r="P5" s="57">
        <f aca="true" t="shared" si="6" ref="P5:P10">N5*0.18</f>
        <v>756</v>
      </c>
      <c r="Q5" s="58"/>
      <c r="R5" s="59"/>
      <c r="S5" s="60"/>
      <c r="T5" s="57"/>
      <c r="U5" s="61">
        <f aca="true" t="shared" si="7" ref="U5:U10">(F5+J5+N5+R5)/(E5+I5+M5+Q5)*100</f>
        <v>96.57410978274842</v>
      </c>
      <c r="V5" s="61">
        <f>H5+L5+P5+T5</f>
        <v>4363</v>
      </c>
      <c r="W5" s="62">
        <v>1646</v>
      </c>
      <c r="X5" s="63">
        <f>V5/W5*10</f>
        <v>26.506682867557714</v>
      </c>
      <c r="Y5" s="59"/>
      <c r="Z5" s="57">
        <f aca="true" t="shared" si="8" ref="Z5:Z10">Y5*0.22</f>
        <v>0</v>
      </c>
    </row>
    <row r="6" spans="1:26" s="86" customFormat="1" ht="67.5" customHeight="1">
      <c r="A6" s="82" t="s">
        <v>32</v>
      </c>
      <c r="B6" s="69">
        <v>3879</v>
      </c>
      <c r="C6" s="71">
        <v>2630</v>
      </c>
      <c r="D6" s="57">
        <f t="shared" si="0"/>
        <v>67.80097963392627</v>
      </c>
      <c r="E6" s="64">
        <v>1430</v>
      </c>
      <c r="F6" s="65">
        <v>1515</v>
      </c>
      <c r="G6" s="60">
        <f t="shared" si="1"/>
        <v>105.94405594405593</v>
      </c>
      <c r="H6" s="57">
        <f t="shared" si="2"/>
        <v>681.75</v>
      </c>
      <c r="I6" s="64">
        <v>12025</v>
      </c>
      <c r="J6" s="65">
        <v>12038</v>
      </c>
      <c r="K6" s="60">
        <f t="shared" si="3"/>
        <v>100.10810810810811</v>
      </c>
      <c r="L6" s="57">
        <f t="shared" si="4"/>
        <v>3852.16</v>
      </c>
      <c r="M6" s="64">
        <v>8325</v>
      </c>
      <c r="N6" s="65">
        <v>5134</v>
      </c>
      <c r="O6" s="60">
        <f t="shared" si="5"/>
        <v>61.669669669669666</v>
      </c>
      <c r="P6" s="57">
        <f t="shared" si="6"/>
        <v>924.12</v>
      </c>
      <c r="Q6" s="64"/>
      <c r="R6" s="65"/>
      <c r="S6" s="60"/>
      <c r="T6" s="57"/>
      <c r="U6" s="61">
        <f t="shared" si="7"/>
        <v>85.79889807162535</v>
      </c>
      <c r="V6" s="61">
        <f>H6+L6+P6+T6</f>
        <v>5458.03</v>
      </c>
      <c r="W6" s="66">
        <v>2000</v>
      </c>
      <c r="X6" s="63">
        <f>V6/W6*10</f>
        <v>27.29015</v>
      </c>
      <c r="Y6" s="65">
        <v>291</v>
      </c>
      <c r="Z6" s="57">
        <f t="shared" si="8"/>
        <v>64.02</v>
      </c>
    </row>
    <row r="7" spans="1:51" s="88" customFormat="1" ht="39" customHeight="1">
      <c r="A7" s="83" t="s">
        <v>20</v>
      </c>
      <c r="B7" s="69">
        <v>2100</v>
      </c>
      <c r="C7" s="71">
        <v>494</v>
      </c>
      <c r="D7" s="68">
        <f t="shared" si="0"/>
        <v>23.523809523809526</v>
      </c>
      <c r="E7" s="69">
        <v>500</v>
      </c>
      <c r="F7" s="71">
        <v>246</v>
      </c>
      <c r="G7" s="60">
        <f t="shared" si="1"/>
        <v>49.2</v>
      </c>
      <c r="H7" s="57">
        <f t="shared" si="2"/>
        <v>110.7</v>
      </c>
      <c r="I7" s="69">
        <v>3000</v>
      </c>
      <c r="J7" s="67"/>
      <c r="K7" s="70">
        <f t="shared" si="3"/>
        <v>0</v>
      </c>
      <c r="L7" s="57">
        <f t="shared" si="4"/>
        <v>0</v>
      </c>
      <c r="M7" s="69">
        <v>5000</v>
      </c>
      <c r="N7" s="71">
        <v>3992</v>
      </c>
      <c r="O7" s="60">
        <f t="shared" si="5"/>
        <v>79.84</v>
      </c>
      <c r="P7" s="57">
        <f t="shared" si="6"/>
        <v>718.56</v>
      </c>
      <c r="Q7" s="69"/>
      <c r="R7" s="71"/>
      <c r="S7" s="70"/>
      <c r="T7" s="68"/>
      <c r="U7" s="61">
        <f t="shared" si="7"/>
        <v>49.858823529411765</v>
      </c>
      <c r="V7" s="72">
        <f>H7+L7+P7+T7</f>
        <v>829.26</v>
      </c>
      <c r="W7" s="73"/>
      <c r="X7" s="63"/>
      <c r="Y7" s="71"/>
      <c r="Z7" s="57">
        <f t="shared" si="8"/>
        <v>0</v>
      </c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</row>
    <row r="8" spans="1:26" s="86" customFormat="1" ht="39" customHeight="1">
      <c r="A8" s="82" t="s">
        <v>33</v>
      </c>
      <c r="B8" s="69">
        <v>4000</v>
      </c>
      <c r="C8" s="71">
        <v>1900</v>
      </c>
      <c r="D8" s="57">
        <f t="shared" si="0"/>
        <v>47.5</v>
      </c>
      <c r="E8" s="64">
        <v>500</v>
      </c>
      <c r="F8" s="65">
        <v>412</v>
      </c>
      <c r="G8" s="60">
        <f t="shared" si="1"/>
        <v>82.39999999999999</v>
      </c>
      <c r="H8" s="57">
        <f t="shared" si="2"/>
        <v>185.4</v>
      </c>
      <c r="I8" s="64">
        <v>8780</v>
      </c>
      <c r="J8" s="65">
        <v>4128</v>
      </c>
      <c r="K8" s="60">
        <f t="shared" si="3"/>
        <v>47.01594533029613</v>
      </c>
      <c r="L8" s="57">
        <f t="shared" si="4"/>
        <v>1320.96</v>
      </c>
      <c r="M8" s="64">
        <v>10545</v>
      </c>
      <c r="N8" s="65">
        <v>4763</v>
      </c>
      <c r="O8" s="60">
        <f t="shared" si="5"/>
        <v>45.1683262209578</v>
      </c>
      <c r="P8" s="57">
        <f t="shared" si="6"/>
        <v>857.3399999999999</v>
      </c>
      <c r="Q8" s="64">
        <v>300</v>
      </c>
      <c r="R8" s="65">
        <v>124</v>
      </c>
      <c r="S8" s="60">
        <f>R8/Q8*100</f>
        <v>41.333333333333336</v>
      </c>
      <c r="T8" s="57">
        <f>R8*0.85</f>
        <v>105.39999999999999</v>
      </c>
      <c r="U8" s="61">
        <f t="shared" si="7"/>
        <v>46.842236024844716</v>
      </c>
      <c r="V8" s="61">
        <f>H8+L8+P8+T8</f>
        <v>2469.1</v>
      </c>
      <c r="W8" s="66">
        <v>1961</v>
      </c>
      <c r="X8" s="63">
        <f>V8/W8*10</f>
        <v>12.591024987251402</v>
      </c>
      <c r="Y8" s="65">
        <v>50</v>
      </c>
      <c r="Z8" s="57">
        <f t="shared" si="8"/>
        <v>11</v>
      </c>
    </row>
    <row r="9" spans="1:26" s="86" customFormat="1" ht="39" customHeight="1" thickBot="1">
      <c r="A9" s="84" t="s">
        <v>34</v>
      </c>
      <c r="B9" s="89">
        <v>2500</v>
      </c>
      <c r="C9" s="74">
        <v>1880</v>
      </c>
      <c r="D9" s="75">
        <f t="shared" si="0"/>
        <v>75.2</v>
      </c>
      <c r="E9" s="76">
        <v>1100</v>
      </c>
      <c r="F9" s="97">
        <v>419</v>
      </c>
      <c r="G9" s="77">
        <f t="shared" si="1"/>
        <v>38.09090909090909</v>
      </c>
      <c r="H9" s="57">
        <f t="shared" si="2"/>
        <v>188.55</v>
      </c>
      <c r="I9" s="76">
        <v>4000</v>
      </c>
      <c r="J9" s="97">
        <v>4742</v>
      </c>
      <c r="K9" s="77">
        <f t="shared" si="3"/>
        <v>118.55</v>
      </c>
      <c r="L9" s="75">
        <f t="shared" si="4"/>
        <v>1517.44</v>
      </c>
      <c r="M9" s="76">
        <v>5400</v>
      </c>
      <c r="N9" s="97">
        <v>5100</v>
      </c>
      <c r="O9" s="77">
        <f t="shared" si="5"/>
        <v>94.44444444444444</v>
      </c>
      <c r="P9" s="57">
        <f t="shared" si="6"/>
        <v>918</v>
      </c>
      <c r="Q9" s="76"/>
      <c r="R9" s="97"/>
      <c r="S9" s="77"/>
      <c r="T9" s="75"/>
      <c r="U9" s="78">
        <f t="shared" si="7"/>
        <v>97.72380952380952</v>
      </c>
      <c r="V9" s="78">
        <f>H9+L9+P9+T9</f>
        <v>2623.99</v>
      </c>
      <c r="W9" s="79">
        <v>930</v>
      </c>
      <c r="X9" s="80">
        <f>V9/W9*10</f>
        <v>28.214946236559136</v>
      </c>
      <c r="Y9" s="97">
        <v>73</v>
      </c>
      <c r="Z9" s="75">
        <f t="shared" si="8"/>
        <v>16.06</v>
      </c>
    </row>
    <row r="10" spans="1:26" s="95" customFormat="1" ht="48" customHeight="1" thickBot="1">
      <c r="A10" s="90" t="s">
        <v>23</v>
      </c>
      <c r="B10" s="108">
        <f>SUM(B5:B9)</f>
        <v>15200</v>
      </c>
      <c r="C10" s="91">
        <f>SUM(C5:C9)</f>
        <v>8904</v>
      </c>
      <c r="D10" s="92">
        <f t="shared" si="0"/>
        <v>58.578947368421055</v>
      </c>
      <c r="E10" s="99">
        <f>SUM(E5:E9)</f>
        <v>4733</v>
      </c>
      <c r="F10" s="91">
        <f>SUM(F5:F9)</f>
        <v>3692</v>
      </c>
      <c r="G10" s="93">
        <f t="shared" si="1"/>
        <v>78.00549334460173</v>
      </c>
      <c r="H10" s="93">
        <f t="shared" si="2"/>
        <v>1661.4</v>
      </c>
      <c r="I10" s="108">
        <f>SUM(I5:I9)</f>
        <v>36760</v>
      </c>
      <c r="J10" s="91">
        <f>SUM(J5:J9)</f>
        <v>30633</v>
      </c>
      <c r="K10" s="100">
        <f t="shared" si="3"/>
        <v>83.33242655059848</v>
      </c>
      <c r="L10" s="92">
        <f t="shared" si="4"/>
        <v>9802.56</v>
      </c>
      <c r="M10" s="109">
        <f>SUM(M5:M9)</f>
        <v>34670</v>
      </c>
      <c r="N10" s="91">
        <f>SUM(N5:N9)</f>
        <v>23189</v>
      </c>
      <c r="O10" s="93">
        <f t="shared" si="5"/>
        <v>66.8849149120277</v>
      </c>
      <c r="P10" s="92">
        <f t="shared" si="6"/>
        <v>4174.0199999999995</v>
      </c>
      <c r="Q10" s="108">
        <f>SUM(Q5:Q9)</f>
        <v>300</v>
      </c>
      <c r="R10" s="102">
        <f>SUM(R8:R9)</f>
        <v>124</v>
      </c>
      <c r="S10" s="93">
        <f>SUM(S8:S9)</f>
        <v>41.333333333333336</v>
      </c>
      <c r="T10" s="92">
        <f>R10*0.85</f>
        <v>105.39999999999999</v>
      </c>
      <c r="U10" s="94">
        <f t="shared" si="7"/>
        <v>75.3802492708892</v>
      </c>
      <c r="V10" s="98">
        <f>SUM(V5:V9)</f>
        <v>15743.38</v>
      </c>
      <c r="W10" s="101">
        <f>SUM(W5:W9)</f>
        <v>6537</v>
      </c>
      <c r="X10" s="96">
        <f>V10/W10*10</f>
        <v>24.083493957472847</v>
      </c>
      <c r="Y10" s="91">
        <f>SUM(Y5:Y9)</f>
        <v>414</v>
      </c>
      <c r="Z10" s="92">
        <f t="shared" si="8"/>
        <v>91.08</v>
      </c>
    </row>
    <row r="14" ht="12" customHeight="1"/>
  </sheetData>
  <mergeCells count="13">
    <mergeCell ref="Y2:Z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X</cp:lastModifiedBy>
  <dcterms:created xsi:type="dcterms:W3CDTF">2014-04-14T08:12:46Z</dcterms:created>
  <dcterms:modified xsi:type="dcterms:W3CDTF">2015-08-11T17:53:39Z</dcterms:modified>
  <cp:category/>
  <cp:version/>
  <cp:contentType/>
  <cp:contentStatus/>
</cp:coreProperties>
</file>