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0" yWindow="0" windowWidth="28800" windowHeight="11445"/>
  </bookViews>
  <sheets>
    <sheet name="10.08.20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0" i="2" l="1"/>
  <c r="AB10" i="2"/>
  <c r="Z10" i="2"/>
  <c r="AC10" i="2" s="1"/>
  <c r="Y10" i="2"/>
  <c r="V10" i="2"/>
  <c r="X10" i="2" s="1"/>
  <c r="U10" i="2"/>
  <c r="R10" i="2"/>
  <c r="T10" i="2" s="1"/>
  <c r="Q10" i="2"/>
  <c r="N10" i="2"/>
  <c r="P10" i="2" s="1"/>
  <c r="M10" i="2"/>
  <c r="J10" i="2"/>
  <c r="L10" i="2" s="1"/>
  <c r="I10" i="2"/>
  <c r="F10" i="2"/>
  <c r="H10" i="2" s="1"/>
  <c r="E10" i="2"/>
  <c r="C10" i="2"/>
  <c r="D10" i="2" s="1"/>
  <c r="B10" i="2"/>
  <c r="AD9" i="2"/>
  <c r="X9" i="2"/>
  <c r="W9" i="2"/>
  <c r="T9" i="2"/>
  <c r="AE9" i="2" s="1"/>
  <c r="S9" i="2"/>
  <c r="P9" i="2"/>
  <c r="AD8" i="2"/>
  <c r="X8" i="2"/>
  <c r="W8" i="2"/>
  <c r="T8" i="2"/>
  <c r="S8" i="2"/>
  <c r="P8" i="2"/>
  <c r="O8" i="2"/>
  <c r="L8" i="2"/>
  <c r="AE8" i="2" s="1"/>
  <c r="AG8" i="2" s="1"/>
  <c r="K8" i="2"/>
  <c r="H8" i="2"/>
  <c r="G8" i="2"/>
  <c r="D8" i="2"/>
  <c r="AD7" i="2"/>
  <c r="AC7" i="2"/>
  <c r="AA7" i="2"/>
  <c r="X7" i="2"/>
  <c r="W7" i="2"/>
  <c r="T7" i="2"/>
  <c r="S7" i="2"/>
  <c r="P7" i="2"/>
  <c r="O7" i="2"/>
  <c r="L7" i="2"/>
  <c r="K7" i="2"/>
  <c r="H7" i="2"/>
  <c r="AE7" i="2" s="1"/>
  <c r="AG7" i="2" s="1"/>
  <c r="G7" i="2"/>
  <c r="D7" i="2"/>
  <c r="AD6" i="2"/>
  <c r="AC6" i="2"/>
  <c r="AA6" i="2"/>
  <c r="X6" i="2"/>
  <c r="T6" i="2"/>
  <c r="P6" i="2"/>
  <c r="O6" i="2"/>
  <c r="L6" i="2"/>
  <c r="K6" i="2"/>
  <c r="H6" i="2"/>
  <c r="AE6" i="2" s="1"/>
  <c r="AG6" i="2" s="1"/>
  <c r="G6" i="2"/>
  <c r="D6" i="2"/>
  <c r="AD5" i="2"/>
  <c r="AC5" i="2"/>
  <c r="AA5" i="2"/>
  <c r="X5" i="2"/>
  <c r="T5" i="2"/>
  <c r="P5" i="2"/>
  <c r="O5" i="2"/>
  <c r="L5" i="2"/>
  <c r="AE5" i="2" s="1"/>
  <c r="AG5" i="2" s="1"/>
  <c r="K5" i="2"/>
  <c r="H5" i="2"/>
  <c r="G5" i="2"/>
  <c r="D5" i="2"/>
  <c r="AE10" i="2" l="1"/>
  <c r="AG10" i="2" s="1"/>
  <c r="AD10" i="2"/>
  <c r="G10" i="2"/>
  <c r="K10" i="2"/>
  <c r="O10" i="2"/>
  <c r="S10" i="2"/>
  <c r="W10" i="2"/>
  <c r="AA10" i="2"/>
</calcChain>
</file>

<file path=xl/sharedStrings.xml><?xml version="1.0" encoding="utf-8"?>
<sst xmlns="http://schemas.openxmlformats.org/spreadsheetml/2006/main" count="54" uniqueCount="33">
  <si>
    <t>Наименование предприятия</t>
  </si>
  <si>
    <t>Кошение трав (однолетних и  многолетних), га</t>
  </si>
  <si>
    <t>Заготовлено, тонн</t>
  </si>
  <si>
    <t>Уборка кукурузы</t>
  </si>
  <si>
    <t>% выполнения плана заготовки кормов</t>
  </si>
  <si>
    <t>Итого кормов,                      т. к.ед</t>
  </si>
  <si>
    <t>Условное поголовье</t>
  </si>
  <si>
    <t>На 1 условную голову,              ц. к.ед.</t>
  </si>
  <si>
    <t>Сено</t>
  </si>
  <si>
    <t>Сенаж</t>
  </si>
  <si>
    <t>Силос</t>
  </si>
  <si>
    <t>Солома</t>
  </si>
  <si>
    <t>Зернофураж</t>
  </si>
  <si>
    <t>План</t>
  </si>
  <si>
    <t>Факт</t>
  </si>
  <si>
    <t>%</t>
  </si>
  <si>
    <t>к.ед</t>
  </si>
  <si>
    <t>План, га</t>
  </si>
  <si>
    <t>Факт, га</t>
  </si>
  <si>
    <t>Валовка, т</t>
  </si>
  <si>
    <t>У-ть, ц/га</t>
  </si>
  <si>
    <t>ООО "РусМолоко" отд."Яровое"</t>
  </si>
  <si>
    <t>ОАО "Совхоз имени Кирова"</t>
  </si>
  <si>
    <t>ООО "Колхоз "Заветы Ильича"</t>
  </si>
  <si>
    <t>Итого</t>
  </si>
  <si>
    <t xml:space="preserve">   </t>
  </si>
  <si>
    <t xml:space="preserve">    </t>
  </si>
  <si>
    <t>ООО "АФ "Елгозинское"</t>
  </si>
  <si>
    <t xml:space="preserve">  </t>
  </si>
  <si>
    <t xml:space="preserve">              </t>
  </si>
  <si>
    <t>ООО "РусМолоко" отд. "Вешние  воды"</t>
  </si>
  <si>
    <t xml:space="preserve">         </t>
  </si>
  <si>
    <t>Сенокошение и заготовка кормов по городскому округу Лотошино на утро 10.08.2020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</si>
</sst>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0" xfId="0" applyFont="1"/>
    <xf numFmtId="0" fontId="2" fillId="3" borderId="39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164" fontId="3" fillId="3" borderId="23" xfId="0" applyNumberFormat="1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164" fontId="3" fillId="3" borderId="24" xfId="0" applyNumberFormat="1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164" fontId="3" fillId="3" borderId="26" xfId="0" applyNumberFormat="1" applyFont="1" applyFill="1" applyBorder="1" applyAlignment="1">
      <alignment horizontal="center" vertical="center" wrapText="1"/>
    </xf>
    <xf numFmtId="1" fontId="3" fillId="3" borderId="26" xfId="0" applyNumberFormat="1" applyFont="1" applyFill="1" applyBorder="1" applyAlignment="1">
      <alignment horizontal="center" vertical="center" wrapText="1"/>
    </xf>
    <xf numFmtId="164" fontId="3" fillId="3" borderId="43" xfId="0" applyNumberFormat="1" applyFont="1" applyFill="1" applyBorder="1" applyAlignment="1">
      <alignment horizontal="center" vertical="center" wrapText="1"/>
    </xf>
    <xf numFmtId="164" fontId="3" fillId="3" borderId="20" xfId="0" applyNumberFormat="1" applyFont="1" applyFill="1" applyBorder="1" applyAlignment="1">
      <alignment horizontal="center" vertical="center" wrapText="1"/>
    </xf>
    <xf numFmtId="1" fontId="3" fillId="3" borderId="20" xfId="0" applyNumberFormat="1" applyFont="1" applyFill="1" applyBorder="1" applyAlignment="1">
      <alignment horizontal="center" vertical="center" wrapText="1"/>
    </xf>
    <xf numFmtId="2" fontId="3" fillId="3" borderId="20" xfId="0" applyNumberFormat="1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164" fontId="3" fillId="3" borderId="30" xfId="0" applyNumberFormat="1" applyFont="1" applyFill="1" applyBorder="1" applyAlignment="1">
      <alignment horizontal="center" vertical="center" wrapText="1"/>
    </xf>
    <xf numFmtId="1" fontId="3" fillId="3" borderId="30" xfId="0" applyNumberFormat="1" applyFont="1" applyFill="1" applyBorder="1" applyAlignment="1">
      <alignment horizontal="center" vertical="center" wrapText="1"/>
    </xf>
    <xf numFmtId="164" fontId="3" fillId="3" borderId="41" xfId="0" applyNumberFormat="1" applyFont="1" applyFill="1" applyBorder="1" applyAlignment="1">
      <alignment horizontal="center" vertical="center" wrapText="1"/>
    </xf>
    <xf numFmtId="164" fontId="3" fillId="3" borderId="28" xfId="0" applyNumberFormat="1" applyFont="1" applyFill="1" applyBorder="1" applyAlignment="1">
      <alignment horizontal="center" vertical="center" wrapText="1"/>
    </xf>
    <xf numFmtId="164" fontId="3" fillId="3" borderId="27" xfId="0" applyNumberFormat="1" applyFont="1" applyFill="1" applyBorder="1" applyAlignment="1">
      <alignment horizontal="center" vertical="center" wrapText="1"/>
    </xf>
    <xf numFmtId="1" fontId="3" fillId="3" borderId="28" xfId="0" applyNumberFormat="1" applyFont="1" applyFill="1" applyBorder="1" applyAlignment="1">
      <alignment horizontal="center" vertical="center" wrapText="1"/>
    </xf>
    <xf numFmtId="2" fontId="3" fillId="3" borderId="28" xfId="0" applyNumberFormat="1" applyFont="1" applyFill="1" applyBorder="1" applyAlignment="1">
      <alignment horizontal="center" vertical="center" wrapText="1"/>
    </xf>
    <xf numFmtId="0" fontId="8" fillId="3" borderId="0" xfId="0" applyFont="1" applyFill="1"/>
    <xf numFmtId="0" fontId="2" fillId="3" borderId="37" xfId="0" applyFont="1" applyFill="1" applyBorder="1" applyAlignment="1">
      <alignment horizontal="left" vertical="center" wrapText="1"/>
    </xf>
    <xf numFmtId="0" fontId="3" fillId="5" borderId="29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center" wrapText="1"/>
    </xf>
    <xf numFmtId="164" fontId="3" fillId="3" borderId="37" xfId="0" applyNumberFormat="1" applyFont="1" applyFill="1" applyBorder="1" applyAlignment="1">
      <alignment horizontal="center" vertical="center" wrapText="1"/>
    </xf>
    <xf numFmtId="1" fontId="3" fillId="5" borderId="28" xfId="0" applyNumberFormat="1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left" vertical="center" wrapText="1"/>
    </xf>
    <xf numFmtId="0" fontId="3" fillId="5" borderId="44" xfId="0" applyFont="1" applyFill="1" applyBorder="1" applyAlignment="1">
      <alignment horizontal="center" vertical="center" wrapText="1"/>
    </xf>
    <xf numFmtId="0" fontId="3" fillId="4" borderId="45" xfId="0" applyFont="1" applyFill="1" applyBorder="1" applyAlignment="1">
      <alignment horizontal="center" vertical="center" wrapText="1"/>
    </xf>
    <xf numFmtId="164" fontId="3" fillId="3" borderId="46" xfId="0" applyNumberFormat="1" applyFont="1" applyFill="1" applyBorder="1" applyAlignment="1">
      <alignment horizontal="center" vertical="center" wrapText="1"/>
    </xf>
    <xf numFmtId="0" fontId="3" fillId="5" borderId="42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164" fontId="3" fillId="3" borderId="45" xfId="0" applyNumberFormat="1" applyFont="1" applyFill="1" applyBorder="1" applyAlignment="1">
      <alignment horizontal="center" vertical="center" wrapText="1"/>
    </xf>
    <xf numFmtId="164" fontId="3" fillId="3" borderId="35" xfId="0" applyNumberFormat="1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1" fontId="3" fillId="3" borderId="45" xfId="0" applyNumberFormat="1" applyFont="1" applyFill="1" applyBorder="1" applyAlignment="1">
      <alignment horizontal="center" vertical="center" wrapText="1"/>
    </xf>
    <xf numFmtId="164" fontId="3" fillId="3" borderId="47" xfId="0" applyNumberFormat="1" applyFont="1" applyFill="1" applyBorder="1" applyAlignment="1">
      <alignment horizontal="center" vertical="center" wrapText="1"/>
    </xf>
    <xf numFmtId="1" fontId="3" fillId="5" borderId="47" xfId="0" applyNumberFormat="1" applyFont="1" applyFill="1" applyBorder="1" applyAlignment="1">
      <alignment horizontal="center" vertical="center" wrapText="1"/>
    </xf>
    <xf numFmtId="2" fontId="3" fillId="3" borderId="47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164" fontId="2" fillId="3" borderId="15" xfId="0" applyNumberFormat="1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164" fontId="2" fillId="3" borderId="14" xfId="0" applyNumberFormat="1" applyFont="1" applyFill="1" applyBorder="1" applyAlignment="1">
      <alignment horizontal="center" vertical="center" wrapText="1"/>
    </xf>
    <xf numFmtId="164" fontId="2" fillId="3" borderId="13" xfId="0" applyNumberFormat="1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164" fontId="2" fillId="3" borderId="48" xfId="0" applyNumberFormat="1" applyFont="1" applyFill="1" applyBorder="1" applyAlignment="1">
      <alignment horizontal="center" vertical="center" wrapText="1"/>
    </xf>
    <xf numFmtId="1" fontId="2" fillId="3" borderId="13" xfId="0" applyNumberFormat="1" applyFont="1" applyFill="1" applyBorder="1" applyAlignment="1">
      <alignment horizontal="center" vertical="center" wrapText="1"/>
    </xf>
    <xf numFmtId="164" fontId="2" fillId="3" borderId="7" xfId="0" applyNumberFormat="1" applyFont="1" applyFill="1" applyBorder="1" applyAlignment="1">
      <alignment horizontal="center" vertical="center" wrapText="1"/>
    </xf>
    <xf numFmtId="164" fontId="2" fillId="3" borderId="49" xfId="0" applyNumberFormat="1" applyFont="1" applyFill="1" applyBorder="1" applyAlignment="1">
      <alignment horizontal="center" vertical="center" wrapText="1"/>
    </xf>
    <xf numFmtId="1" fontId="2" fillId="3" borderId="49" xfId="0" applyNumberFormat="1" applyFont="1" applyFill="1" applyBorder="1" applyAlignment="1">
      <alignment horizontal="center" vertical="center" wrapText="1"/>
    </xf>
    <xf numFmtId="2" fontId="2" fillId="3" borderId="49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1"/>
  <sheetViews>
    <sheetView tabSelected="1" zoomScale="79" zoomScaleNormal="79" workbookViewId="0">
      <selection activeCell="P16" sqref="P16"/>
    </sheetView>
  </sheetViews>
  <sheetFormatPr defaultRowHeight="15" x14ac:dyDescent="0.25"/>
  <cols>
    <col min="1" max="1" width="22.5703125" style="5" customWidth="1"/>
    <col min="2" max="11" width="8.5703125" style="5" customWidth="1"/>
    <col min="12" max="12" width="10.42578125" style="5" customWidth="1"/>
    <col min="13" max="22" width="8.5703125" style="5" customWidth="1"/>
    <col min="23" max="23" width="7.42578125" style="5" customWidth="1"/>
    <col min="24" max="24" width="8" style="5" customWidth="1"/>
    <col min="25" max="26" width="8.5703125" style="5" customWidth="1"/>
    <col min="27" max="27" width="8.140625" style="5" customWidth="1"/>
    <col min="28" max="28" width="9.28515625" style="5" customWidth="1"/>
    <col min="29" max="29" width="8.5703125" style="5" customWidth="1"/>
    <col min="30" max="30" width="9.140625" style="5" customWidth="1"/>
    <col min="31" max="31" width="10.85546875" style="5" customWidth="1"/>
    <col min="32" max="32" width="12.28515625" style="5" customWidth="1"/>
    <col min="33" max="33" width="11.42578125" style="5" customWidth="1"/>
    <col min="34" max="16384" width="9.140625" style="5"/>
  </cols>
  <sheetData>
    <row r="1" spans="1:33" ht="42" customHeight="1" thickBot="1" x14ac:dyDescent="0.3">
      <c r="A1" s="79" t="s">
        <v>32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80"/>
      <c r="AF1" s="80"/>
      <c r="AG1" s="80"/>
    </row>
    <row r="2" spans="1:33" s="6" customFormat="1" ht="42" customHeight="1" thickBot="1" x14ac:dyDescent="0.3">
      <c r="A2" s="81" t="s">
        <v>0</v>
      </c>
      <c r="B2" s="84" t="s">
        <v>1</v>
      </c>
      <c r="C2" s="84"/>
      <c r="D2" s="85"/>
      <c r="E2" s="88" t="s">
        <v>2</v>
      </c>
      <c r="F2" s="89"/>
      <c r="G2" s="89"/>
      <c r="H2" s="89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1"/>
      <c r="Y2" s="92" t="s">
        <v>3</v>
      </c>
      <c r="Z2" s="93"/>
      <c r="AA2" s="93"/>
      <c r="AB2" s="93"/>
      <c r="AC2" s="94"/>
      <c r="AD2" s="98" t="s">
        <v>4</v>
      </c>
      <c r="AE2" s="101" t="s">
        <v>5</v>
      </c>
      <c r="AF2" s="104" t="s">
        <v>6</v>
      </c>
      <c r="AG2" s="101" t="s">
        <v>7</v>
      </c>
    </row>
    <row r="3" spans="1:33" s="6" customFormat="1" ht="42" customHeight="1" thickBot="1" x14ac:dyDescent="0.3">
      <c r="A3" s="82"/>
      <c r="B3" s="86"/>
      <c r="C3" s="86"/>
      <c r="D3" s="87"/>
      <c r="E3" s="88" t="s">
        <v>8</v>
      </c>
      <c r="F3" s="89"/>
      <c r="G3" s="89"/>
      <c r="H3" s="89"/>
      <c r="I3" s="74" t="s">
        <v>9</v>
      </c>
      <c r="J3" s="75"/>
      <c r="K3" s="76"/>
      <c r="L3" s="77"/>
      <c r="M3" s="78" t="s">
        <v>10</v>
      </c>
      <c r="N3" s="75"/>
      <c r="O3" s="76"/>
      <c r="P3" s="76"/>
      <c r="Q3" s="74" t="s">
        <v>11</v>
      </c>
      <c r="R3" s="75"/>
      <c r="S3" s="76"/>
      <c r="T3" s="77"/>
      <c r="U3" s="74" t="s">
        <v>12</v>
      </c>
      <c r="V3" s="75"/>
      <c r="W3" s="76"/>
      <c r="X3" s="77"/>
      <c r="Y3" s="95"/>
      <c r="Z3" s="96"/>
      <c r="AA3" s="96"/>
      <c r="AB3" s="96"/>
      <c r="AC3" s="97"/>
      <c r="AD3" s="99"/>
      <c r="AE3" s="102"/>
      <c r="AF3" s="105"/>
      <c r="AG3" s="102"/>
    </row>
    <row r="4" spans="1:33" s="6" customFormat="1" ht="42" customHeight="1" thickBot="1" x14ac:dyDescent="0.3">
      <c r="A4" s="83"/>
      <c r="B4" s="7" t="s">
        <v>13</v>
      </c>
      <c r="C4" s="8" t="s">
        <v>14</v>
      </c>
      <c r="D4" s="9" t="s">
        <v>15</v>
      </c>
      <c r="E4" s="10" t="s">
        <v>13</v>
      </c>
      <c r="F4" s="11" t="s">
        <v>14</v>
      </c>
      <c r="G4" s="11" t="s">
        <v>15</v>
      </c>
      <c r="H4" s="72" t="s">
        <v>16</v>
      </c>
      <c r="I4" s="12" t="s">
        <v>13</v>
      </c>
      <c r="J4" s="11" t="s">
        <v>14</v>
      </c>
      <c r="K4" s="11" t="s">
        <v>15</v>
      </c>
      <c r="L4" s="73" t="s">
        <v>16</v>
      </c>
      <c r="M4" s="10" t="s">
        <v>13</v>
      </c>
      <c r="N4" s="11" t="s">
        <v>14</v>
      </c>
      <c r="O4" s="11" t="s">
        <v>15</v>
      </c>
      <c r="P4" s="72" t="s">
        <v>16</v>
      </c>
      <c r="Q4" s="12" t="s">
        <v>13</v>
      </c>
      <c r="R4" s="11" t="s">
        <v>14</v>
      </c>
      <c r="S4" s="11" t="s">
        <v>15</v>
      </c>
      <c r="T4" s="73" t="s">
        <v>16</v>
      </c>
      <c r="U4" s="12" t="s">
        <v>13</v>
      </c>
      <c r="V4" s="11" t="s">
        <v>14</v>
      </c>
      <c r="W4" s="11" t="s">
        <v>15</v>
      </c>
      <c r="X4" s="73" t="s">
        <v>16</v>
      </c>
      <c r="Y4" s="1" t="s">
        <v>17</v>
      </c>
      <c r="Z4" s="2" t="s">
        <v>18</v>
      </c>
      <c r="AA4" s="2" t="s">
        <v>15</v>
      </c>
      <c r="AB4" s="3" t="s">
        <v>19</v>
      </c>
      <c r="AC4" s="4" t="s">
        <v>20</v>
      </c>
      <c r="AD4" s="100"/>
      <c r="AE4" s="103"/>
      <c r="AF4" s="106"/>
      <c r="AG4" s="103"/>
    </row>
    <row r="5" spans="1:33" s="6" customFormat="1" ht="57" customHeight="1" x14ac:dyDescent="0.25">
      <c r="A5" s="14" t="s">
        <v>21</v>
      </c>
      <c r="B5" s="15">
        <v>2746</v>
      </c>
      <c r="C5" s="16">
        <v>1307</v>
      </c>
      <c r="D5" s="17">
        <f>C5/B5*100</f>
        <v>47.59650400582666</v>
      </c>
      <c r="E5" s="18">
        <v>1238</v>
      </c>
      <c r="F5" s="16">
        <v>624</v>
      </c>
      <c r="G5" s="19">
        <f t="shared" ref="G5:G10" si="0">F5/E5*100</f>
        <v>50.40387722132472</v>
      </c>
      <c r="H5" s="19">
        <f>F5*0.45</f>
        <v>280.8</v>
      </c>
      <c r="I5" s="15">
        <v>12745</v>
      </c>
      <c r="J5" s="16">
        <v>8860</v>
      </c>
      <c r="K5" s="19">
        <f>J5/I5*100</f>
        <v>69.517457826598658</v>
      </c>
      <c r="L5" s="17">
        <f t="shared" ref="L5:L10" si="1">J5*0.32</f>
        <v>2835.2000000000003</v>
      </c>
      <c r="M5" s="18">
        <v>6638</v>
      </c>
      <c r="N5" s="16"/>
      <c r="O5" s="19">
        <f>N5/M5*100</f>
        <v>0</v>
      </c>
      <c r="P5" s="19">
        <f>N5*0.18</f>
        <v>0</v>
      </c>
      <c r="Q5" s="15"/>
      <c r="R5" s="16"/>
      <c r="S5" s="19">
        <v>0</v>
      </c>
      <c r="T5" s="17">
        <f>R5*0.22</f>
        <v>0</v>
      </c>
      <c r="U5" s="15">
        <v>0</v>
      </c>
      <c r="V5" s="16"/>
      <c r="W5" s="19">
        <v>0</v>
      </c>
      <c r="X5" s="17">
        <f>V5*1</f>
        <v>0</v>
      </c>
      <c r="Y5" s="15">
        <v>295</v>
      </c>
      <c r="Z5" s="20"/>
      <c r="AA5" s="21">
        <f>Z5*100/Y5</f>
        <v>0</v>
      </c>
      <c r="AB5" s="22"/>
      <c r="AC5" s="23" t="e">
        <f>AB5/Z5*10</f>
        <v>#DIV/0!</v>
      </c>
      <c r="AD5" s="24">
        <f>(F5+J5+N5+R5+V5)/(E5+I5+M5+Q5+U5)*100</f>
        <v>45.991949953930458</v>
      </c>
      <c r="AE5" s="24">
        <f>H5+L5+P5+T5+X5</f>
        <v>3116.0000000000005</v>
      </c>
      <c r="AF5" s="25">
        <v>1770</v>
      </c>
      <c r="AG5" s="26">
        <f>AE5/AF5*10</f>
        <v>17.604519774011301</v>
      </c>
    </row>
    <row r="6" spans="1:33" s="6" customFormat="1" ht="57" customHeight="1" x14ac:dyDescent="0.25">
      <c r="A6" s="27" t="s">
        <v>30</v>
      </c>
      <c r="B6" s="28">
        <v>3050</v>
      </c>
      <c r="C6" s="29">
        <v>1676</v>
      </c>
      <c r="D6" s="17">
        <f>C6/B6*100</f>
        <v>54.950819672131146</v>
      </c>
      <c r="E6" s="30">
        <v>1300</v>
      </c>
      <c r="F6" s="29">
        <v>745</v>
      </c>
      <c r="G6" s="19">
        <f t="shared" si="0"/>
        <v>57.307692307692307</v>
      </c>
      <c r="H6" s="19">
        <f>F6*0.45</f>
        <v>335.25</v>
      </c>
      <c r="I6" s="28">
        <v>13554</v>
      </c>
      <c r="J6" s="29">
        <v>7954</v>
      </c>
      <c r="K6" s="19">
        <f>J6/I6*100</f>
        <v>58.683783384978604</v>
      </c>
      <c r="L6" s="17">
        <f t="shared" si="1"/>
        <v>2545.2800000000002</v>
      </c>
      <c r="M6" s="30">
        <v>8242</v>
      </c>
      <c r="N6" s="29">
        <v>780</v>
      </c>
      <c r="O6" s="19">
        <f>N6/M6*100</f>
        <v>9.4637223974763405</v>
      </c>
      <c r="P6" s="19">
        <f>N6*0.18</f>
        <v>140.4</v>
      </c>
      <c r="Q6" s="28"/>
      <c r="R6" s="29"/>
      <c r="S6" s="19">
        <v>0</v>
      </c>
      <c r="T6" s="17">
        <f>R6*0.22</f>
        <v>0</v>
      </c>
      <c r="U6" s="28">
        <v>0</v>
      </c>
      <c r="V6" s="29"/>
      <c r="W6" s="19">
        <v>0</v>
      </c>
      <c r="X6" s="17">
        <f>V6*1</f>
        <v>0</v>
      </c>
      <c r="Y6" s="28">
        <v>330</v>
      </c>
      <c r="Z6" s="29"/>
      <c r="AA6" s="31">
        <f>Z6*100/Y6</f>
        <v>0</v>
      </c>
      <c r="AB6" s="32"/>
      <c r="AC6" s="33" t="e">
        <f>AB6/Z6*10</f>
        <v>#DIV/0!</v>
      </c>
      <c r="AD6" s="34">
        <f t="shared" ref="AD6:AD10" si="2">(F6+J6+N6+R6+V6)/(E6+I6+M6+Q6+U6)*100</f>
        <v>41.041738829234497</v>
      </c>
      <c r="AE6" s="35">
        <f t="shared" ref="AE6:AE10" si="3">H6+L6+P6+T6+X6</f>
        <v>3020.9300000000003</v>
      </c>
      <c r="AF6" s="36">
        <v>1720</v>
      </c>
      <c r="AG6" s="37">
        <f>AE6/AF6*10</f>
        <v>17.563546511627909</v>
      </c>
    </row>
    <row r="7" spans="1:33" s="38" customFormat="1" ht="57" customHeight="1" x14ac:dyDescent="0.25">
      <c r="A7" s="27" t="s">
        <v>22</v>
      </c>
      <c r="B7" s="28">
        <v>1820</v>
      </c>
      <c r="C7" s="29">
        <v>614</v>
      </c>
      <c r="D7" s="17">
        <f>C7/B7*100</f>
        <v>33.736263736263737</v>
      </c>
      <c r="E7" s="30">
        <v>880</v>
      </c>
      <c r="F7" s="29">
        <v>765</v>
      </c>
      <c r="G7" s="19">
        <f t="shared" si="0"/>
        <v>86.931818181818173</v>
      </c>
      <c r="H7" s="19">
        <f>F7*0.45</f>
        <v>344.25</v>
      </c>
      <c r="I7" s="28">
        <v>9800</v>
      </c>
      <c r="J7" s="29">
        <v>4909</v>
      </c>
      <c r="K7" s="19">
        <f>J7/I7*100</f>
        <v>50.091836734693871</v>
      </c>
      <c r="L7" s="17">
        <f t="shared" si="1"/>
        <v>1570.88</v>
      </c>
      <c r="M7" s="30">
        <v>7549</v>
      </c>
      <c r="N7" s="29"/>
      <c r="O7" s="19">
        <f>N7/M7*100</f>
        <v>0</v>
      </c>
      <c r="P7" s="19">
        <f>N7*0.18</f>
        <v>0</v>
      </c>
      <c r="Q7" s="28">
        <v>700</v>
      </c>
      <c r="R7" s="29">
        <v>150</v>
      </c>
      <c r="S7" s="19">
        <f>R7/Q7*100</f>
        <v>21.428571428571427</v>
      </c>
      <c r="T7" s="17">
        <f>R7*0.22</f>
        <v>33</v>
      </c>
      <c r="U7" s="28">
        <v>2800</v>
      </c>
      <c r="V7" s="29">
        <v>1010</v>
      </c>
      <c r="W7" s="19">
        <f>V7/U7*100</f>
        <v>36.071428571428569</v>
      </c>
      <c r="X7" s="17">
        <f>V7*1</f>
        <v>1010</v>
      </c>
      <c r="Y7" s="28">
        <v>400</v>
      </c>
      <c r="Z7" s="29"/>
      <c r="AA7" s="31">
        <f>Z7*100/Y7</f>
        <v>0</v>
      </c>
      <c r="AB7" s="32"/>
      <c r="AC7" s="33" t="e">
        <f>AB7/Z7*10</f>
        <v>#DIV/0!</v>
      </c>
      <c r="AD7" s="34">
        <f t="shared" si="2"/>
        <v>31.451056192185554</v>
      </c>
      <c r="AE7" s="35">
        <f t="shared" si="3"/>
        <v>2958.13</v>
      </c>
      <c r="AF7" s="36">
        <v>1407</v>
      </c>
      <c r="AG7" s="37">
        <f>AE7/AF7*10</f>
        <v>21.024378109452737</v>
      </c>
    </row>
    <row r="8" spans="1:33" s="6" customFormat="1" ht="50.25" customHeight="1" x14ac:dyDescent="0.25">
      <c r="A8" s="39" t="s">
        <v>23</v>
      </c>
      <c r="B8" s="40">
        <v>2500</v>
      </c>
      <c r="C8" s="41">
        <v>767</v>
      </c>
      <c r="D8" s="33">
        <f t="shared" ref="D8" si="4">C8/B8*100</f>
        <v>30.680000000000003</v>
      </c>
      <c r="E8" s="42">
        <v>1000</v>
      </c>
      <c r="F8" s="29">
        <v>168</v>
      </c>
      <c r="G8" s="31">
        <f t="shared" si="0"/>
        <v>16.8</v>
      </c>
      <c r="H8" s="43">
        <f t="shared" ref="H8" si="5">F8*0.45</f>
        <v>75.600000000000009</v>
      </c>
      <c r="I8" s="40">
        <v>5500</v>
      </c>
      <c r="J8" s="29">
        <v>1485</v>
      </c>
      <c r="K8" s="31">
        <f t="shared" ref="K8" si="6">J8/I8*100</f>
        <v>27</v>
      </c>
      <c r="L8" s="33">
        <f t="shared" si="1"/>
        <v>475.2</v>
      </c>
      <c r="M8" s="42">
        <v>4500</v>
      </c>
      <c r="N8" s="29">
        <v>3186</v>
      </c>
      <c r="O8" s="31">
        <f t="shared" ref="O8" si="7">N8/M8*100</f>
        <v>70.8</v>
      </c>
      <c r="P8" s="43">
        <f t="shared" ref="P8:P9" si="8">N8*0.18</f>
        <v>573.48</v>
      </c>
      <c r="Q8" s="40">
        <v>500</v>
      </c>
      <c r="R8" s="29">
        <v>14</v>
      </c>
      <c r="S8" s="31">
        <f t="shared" ref="S8:S9" si="9">R8/Q8*100</f>
        <v>2.8000000000000003</v>
      </c>
      <c r="T8" s="33">
        <f t="shared" ref="T8:T9" si="10">R8*0.22</f>
        <v>3.08</v>
      </c>
      <c r="U8" s="40">
        <v>1700</v>
      </c>
      <c r="V8" s="29">
        <v>176</v>
      </c>
      <c r="W8" s="31">
        <f t="shared" ref="W8:W10" si="11">V8/U8*100</f>
        <v>10.352941176470589</v>
      </c>
      <c r="X8" s="33">
        <f t="shared" ref="X8:X9" si="12">V8*1</f>
        <v>176</v>
      </c>
      <c r="Y8" s="28"/>
      <c r="Z8" s="29"/>
      <c r="AA8" s="31"/>
      <c r="AB8" s="32"/>
      <c r="AC8" s="33"/>
      <c r="AD8" s="34">
        <f t="shared" si="2"/>
        <v>38.098484848484851</v>
      </c>
      <c r="AE8" s="34">
        <f t="shared" si="3"/>
        <v>1303.3599999999999</v>
      </c>
      <c r="AF8" s="44">
        <v>960</v>
      </c>
      <c r="AG8" s="37">
        <f t="shared" ref="AG8" si="13">AE8/AF8*10</f>
        <v>13.576666666666666</v>
      </c>
    </row>
    <row r="9" spans="1:33" s="6" customFormat="1" ht="57" customHeight="1" thickBot="1" x14ac:dyDescent="0.3">
      <c r="A9" s="45" t="s">
        <v>27</v>
      </c>
      <c r="B9" s="46"/>
      <c r="C9" s="47"/>
      <c r="D9" s="48"/>
      <c r="E9" s="49"/>
      <c r="F9" s="50"/>
      <c r="G9" s="51"/>
      <c r="H9" s="52"/>
      <c r="I9" s="46"/>
      <c r="J9" s="50"/>
      <c r="K9" s="51"/>
      <c r="L9" s="48"/>
      <c r="M9" s="49"/>
      <c r="N9" s="50"/>
      <c r="O9" s="51"/>
      <c r="P9" s="52">
        <f t="shared" si="8"/>
        <v>0</v>
      </c>
      <c r="Q9" s="46">
        <v>600</v>
      </c>
      <c r="R9" s="50"/>
      <c r="S9" s="51">
        <f t="shared" si="9"/>
        <v>0</v>
      </c>
      <c r="T9" s="48">
        <f t="shared" si="10"/>
        <v>0</v>
      </c>
      <c r="U9" s="46">
        <v>2000</v>
      </c>
      <c r="V9" s="50"/>
      <c r="W9" s="51">
        <f t="shared" si="11"/>
        <v>0</v>
      </c>
      <c r="X9" s="48">
        <f t="shared" si="12"/>
        <v>0</v>
      </c>
      <c r="Y9" s="53"/>
      <c r="Z9" s="50"/>
      <c r="AA9" s="51"/>
      <c r="AB9" s="54"/>
      <c r="AC9" s="48"/>
      <c r="AD9" s="55">
        <f t="shared" si="2"/>
        <v>0</v>
      </c>
      <c r="AE9" s="55">
        <f t="shared" si="3"/>
        <v>0</v>
      </c>
      <c r="AF9" s="56">
        <v>0</v>
      </c>
      <c r="AG9" s="57">
        <v>0</v>
      </c>
    </row>
    <row r="10" spans="1:33" s="13" customFormat="1" ht="57" customHeight="1" thickBot="1" x14ac:dyDescent="0.3">
      <c r="A10" s="58" t="s">
        <v>24</v>
      </c>
      <c r="B10" s="59">
        <f>SUM(B5:B9)</f>
        <v>10116</v>
      </c>
      <c r="C10" s="60">
        <f>SUM(C5:C9)</f>
        <v>4364</v>
      </c>
      <c r="D10" s="61">
        <f>C10/B10*100</f>
        <v>43.139580862000791</v>
      </c>
      <c r="E10" s="62">
        <f>SUM(E5:E9)</f>
        <v>4418</v>
      </c>
      <c r="F10" s="60">
        <f>SUM(F5:F9)</f>
        <v>2302</v>
      </c>
      <c r="G10" s="63">
        <f t="shared" si="0"/>
        <v>52.105024898143959</v>
      </c>
      <c r="H10" s="63">
        <f>F10*0.45</f>
        <v>1035.9000000000001</v>
      </c>
      <c r="I10" s="59">
        <f>SUM(I5:I9)</f>
        <v>41599</v>
      </c>
      <c r="J10" s="60">
        <f>SUM(J5:J9)</f>
        <v>23208</v>
      </c>
      <c r="K10" s="64">
        <f>J10/I10*100</f>
        <v>55.789802639486531</v>
      </c>
      <c r="L10" s="61">
        <f t="shared" si="1"/>
        <v>7426.56</v>
      </c>
      <c r="M10" s="62">
        <f>SUM(M5:M9)</f>
        <v>26929</v>
      </c>
      <c r="N10" s="60">
        <f>SUM(N5:N9)</f>
        <v>3966</v>
      </c>
      <c r="O10" s="63">
        <f>N10/M10*100</f>
        <v>14.727617067102381</v>
      </c>
      <c r="P10" s="63">
        <f>N10*0.18</f>
        <v>713.88</v>
      </c>
      <c r="Q10" s="59">
        <f>SUM(Q5:Q9)</f>
        <v>1800</v>
      </c>
      <c r="R10" s="65">
        <f>SUM(R5:R9)</f>
        <v>164</v>
      </c>
      <c r="S10" s="66">
        <f>R10/Q10*100</f>
        <v>9.1111111111111107</v>
      </c>
      <c r="T10" s="61">
        <f>R10*0.22</f>
        <v>36.08</v>
      </c>
      <c r="U10" s="59">
        <f>SUM(U5:U9)</f>
        <v>6500</v>
      </c>
      <c r="V10" s="65">
        <f>SUM(V5:V9)</f>
        <v>1186</v>
      </c>
      <c r="W10" s="66">
        <f t="shared" si="11"/>
        <v>18.246153846153845</v>
      </c>
      <c r="X10" s="61">
        <f>V10*1</f>
        <v>1186</v>
      </c>
      <c r="Y10" s="59">
        <f>SUM(Y5:Y9)</f>
        <v>1025</v>
      </c>
      <c r="Z10" s="60">
        <f>SUM(Z5:Z9)</f>
        <v>0</v>
      </c>
      <c r="AA10" s="64">
        <f>Z10*100/Y10</f>
        <v>0</v>
      </c>
      <c r="AB10" s="67">
        <f>SUM(AB5:AB8)</f>
        <v>0</v>
      </c>
      <c r="AC10" s="68" t="e">
        <f>AB10/Z10*10</f>
        <v>#DIV/0!</v>
      </c>
      <c r="AD10" s="69">
        <f t="shared" si="2"/>
        <v>37.941560199886766</v>
      </c>
      <c r="AE10" s="69">
        <f t="shared" si="3"/>
        <v>10398.42</v>
      </c>
      <c r="AF10" s="70">
        <f>SUM(AF5:AF9)</f>
        <v>5857</v>
      </c>
      <c r="AG10" s="71">
        <f>AE10/AF10*10</f>
        <v>17.753833020317568</v>
      </c>
    </row>
    <row r="11" spans="1:33" x14ac:dyDescent="0.25">
      <c r="B11" s="5" t="s">
        <v>25</v>
      </c>
    </row>
    <row r="12" spans="1:33" x14ac:dyDescent="0.25">
      <c r="N12" s="5" t="s">
        <v>26</v>
      </c>
    </row>
    <row r="14" spans="1:33" x14ac:dyDescent="0.25">
      <c r="A14" s="5" t="s">
        <v>29</v>
      </c>
    </row>
    <row r="15" spans="1:33" x14ac:dyDescent="0.25">
      <c r="A15" s="5" t="s">
        <v>28</v>
      </c>
    </row>
    <row r="20" spans="9:13" x14ac:dyDescent="0.25">
      <c r="M20" s="5" t="s">
        <v>31</v>
      </c>
    </row>
    <row r="21" spans="9:13" x14ac:dyDescent="0.25">
      <c r="I21" s="5" t="s">
        <v>25</v>
      </c>
    </row>
  </sheetData>
  <mergeCells count="14">
    <mergeCell ref="I3:L3"/>
    <mergeCell ref="M3:P3"/>
    <mergeCell ref="Q3:T3"/>
    <mergeCell ref="U3:X3"/>
    <mergeCell ref="A1:AG1"/>
    <mergeCell ref="A2:A4"/>
    <mergeCell ref="B2:D3"/>
    <mergeCell ref="E2:X2"/>
    <mergeCell ref="Y2:AC3"/>
    <mergeCell ref="AD2:AD4"/>
    <mergeCell ref="AE2:AE4"/>
    <mergeCell ref="AF2:AF4"/>
    <mergeCell ref="AG2:AG4"/>
    <mergeCell ref="E3:H3"/>
  </mergeCells>
  <pageMargins left="0.11811023622047245" right="0.11811023622047245" top="0.94488188976377963" bottom="0.74803149606299213" header="0.31496062992125984" footer="0.31496062992125984"/>
  <pageSetup paperSize="9" scale="46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10.08.20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 П.И.</dc:creator>
  <cp:lastModifiedBy>Башкатов П.И.</cp:lastModifiedBy>
  <dcterms:created xsi:type="dcterms:W3CDTF">2019-05-29T09:51:02Z</dcterms:created>
  <dcterms:modified xsi:type="dcterms:W3CDTF">2020-08-10T08:22:10Z</dcterms:modified>
</cp:coreProperties>
</file>