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5" windowWidth="18075" windowHeight="10485" firstSheet="3" activeTab="3"/>
  </bookViews>
  <sheets>
    <sheet name="15.06.15" sheetId="1" r:id="rId1"/>
    <sheet name="17.06.15" sheetId="2" r:id="rId2"/>
    <sheet name="22.06.15" sheetId="3" r:id="rId3"/>
    <sheet name="14.09.15" sheetId="4" r:id="rId4"/>
  </sheets>
  <definedNames/>
  <calcPr fullCalcOnLoad="1"/>
</workbook>
</file>

<file path=xl/sharedStrings.xml><?xml version="1.0" encoding="utf-8"?>
<sst xmlns="http://schemas.openxmlformats.org/spreadsheetml/2006/main" count="157" uniqueCount="35">
  <si>
    <t>%</t>
  </si>
  <si>
    <t>Наименование предприятия</t>
  </si>
  <si>
    <t>Кошение трав, га</t>
  </si>
  <si>
    <t>Сено</t>
  </si>
  <si>
    <t>Заготовлено, тонн</t>
  </si>
  <si>
    <t>Сенаж</t>
  </si>
  <si>
    <t>Силос</t>
  </si>
  <si>
    <t>Травяная мука</t>
  </si>
  <si>
    <t>Условное поголовье</t>
  </si>
  <si>
    <t>На 1 условную голову, ц. к.ед.</t>
  </si>
  <si>
    <t>Прогноз</t>
  </si>
  <si>
    <t>Факт</t>
  </si>
  <si>
    <t>ООО "РусМолоко" отд."Яровое"</t>
  </si>
  <si>
    <t>ООО "РусМолоко" отд.  "Вешние  воды"</t>
  </si>
  <si>
    <t>ЗАО "Доры"</t>
  </si>
  <si>
    <t>ОАО "С-з им. Кирова"</t>
  </si>
  <si>
    <t>ООО "К-з Заветы Ильича"</t>
  </si>
  <si>
    <t>Итого</t>
  </si>
  <si>
    <t>к.ед</t>
  </si>
  <si>
    <t>Кошение на з/к, га</t>
  </si>
  <si>
    <t>озимые</t>
  </si>
  <si>
    <t>мн. травы</t>
  </si>
  <si>
    <t>Итого кормов, т. к.ед</t>
  </si>
  <si>
    <t>Сенокошение и заготовка кормов по Лотошинскому району на 15.06.2015 года</t>
  </si>
  <si>
    <t>Сенокошение и заготовка кормов по Лотошинскому району на 17.06.2015 года</t>
  </si>
  <si>
    <t>Сенокошение и заготовка кормов по Лотошинскому району на 22.06.2015 года</t>
  </si>
  <si>
    <t>ООО "Корпорация "Агрохолдинг Русмолоко" отд."Яровое"</t>
  </si>
  <si>
    <t>ООО "Корпорация "Агрохолдинг Русмолоко"                                              отд. "Вешние  воды"</t>
  </si>
  <si>
    <t>% выполнения плана заготовки кормов</t>
  </si>
  <si>
    <t>Итого кормов,                      т. к.ед</t>
  </si>
  <si>
    <t>На 1 условную голову,              ц. к.ед.</t>
  </si>
  <si>
    <t>ОАО "Совхоз имени Кирова"</t>
  </si>
  <si>
    <t>ООО "Колхоз "Заветы Ильича"</t>
  </si>
  <si>
    <t>Кроме того заготовлено соломы,         тонн</t>
  </si>
  <si>
    <t>Сенокошение и заготовка кормов по Лотошинскому району на 14.09.2015 года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</si>
</sst>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27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Arial Cyr"/>
      <family val="0"/>
    </font>
    <font>
      <sz val="11"/>
      <name val="Arial Cyr"/>
      <family val="0"/>
    </font>
    <font>
      <sz val="11"/>
      <color indexed="10"/>
      <name val="Arial Cyr"/>
      <family val="0"/>
    </font>
    <font>
      <b/>
      <sz val="12"/>
      <name val="Arial Cyr"/>
      <family val="0"/>
    </font>
    <font>
      <b/>
      <sz val="12"/>
      <color indexed="10"/>
      <name val="Arial Cyr"/>
      <family val="0"/>
    </font>
    <font>
      <sz val="12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159">
    <xf numFmtId="0" fontId="0" fillId="0" borderId="0" xfId="0" applyAlignment="1">
      <alignment/>
    </xf>
    <xf numFmtId="0" fontId="0" fillId="24" borderId="10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24" borderId="11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24" borderId="12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24" borderId="14" xfId="0" applyFill="1" applyBorder="1" applyAlignment="1">
      <alignment horizontal="center" vertical="center" wrapText="1"/>
    </xf>
    <xf numFmtId="0" fontId="0" fillId="24" borderId="15" xfId="0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164" fontId="0" fillId="0" borderId="18" xfId="0" applyNumberFormat="1" applyBorder="1" applyAlignment="1">
      <alignment horizontal="center" vertical="center" wrapText="1"/>
    </xf>
    <xf numFmtId="164" fontId="0" fillId="0" borderId="19" xfId="0" applyNumberFormat="1" applyBorder="1" applyAlignment="1">
      <alignment horizontal="center" vertical="center" wrapText="1"/>
    </xf>
    <xf numFmtId="164" fontId="2" fillId="0" borderId="20" xfId="0" applyNumberFormat="1" applyFont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64" fontId="0" fillId="0" borderId="23" xfId="0" applyNumberFormat="1" applyBorder="1" applyAlignment="1">
      <alignment horizontal="center" vertical="center" wrapText="1"/>
    </xf>
    <xf numFmtId="164" fontId="0" fillId="0" borderId="28" xfId="0" applyNumberFormat="1" applyBorder="1" applyAlignment="1">
      <alignment horizontal="center" vertical="center" wrapText="1"/>
    </xf>
    <xf numFmtId="164" fontId="2" fillId="0" borderId="27" xfId="0" applyNumberFormat="1" applyFont="1" applyBorder="1" applyAlignment="1">
      <alignment horizontal="center" vertical="center" wrapText="1"/>
    </xf>
    <xf numFmtId="164" fontId="0" fillId="0" borderId="24" xfId="0" applyNumberFormat="1" applyBorder="1" applyAlignment="1">
      <alignment horizontal="center" vertical="center" wrapText="1"/>
    </xf>
    <xf numFmtId="164" fontId="0" fillId="0" borderId="25" xfId="0" applyNumberFormat="1" applyBorder="1" applyAlignment="1">
      <alignment horizontal="center" vertical="center" wrapText="1"/>
    </xf>
    <xf numFmtId="164" fontId="2" fillId="0" borderId="26" xfId="0" applyNumberFormat="1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2" fontId="0" fillId="0" borderId="31" xfId="0" applyNumberFormat="1" applyBorder="1" applyAlignment="1">
      <alignment horizontal="center" vertical="center" wrapText="1"/>
    </xf>
    <xf numFmtId="2" fontId="0" fillId="0" borderId="32" xfId="0" applyNumberFormat="1" applyBorder="1" applyAlignment="1">
      <alignment horizontal="center" vertical="center" wrapText="1"/>
    </xf>
    <xf numFmtId="2" fontId="2" fillId="0" borderId="30" xfId="0" applyNumberFormat="1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25" borderId="0" xfId="0" applyFill="1" applyAlignment="1">
      <alignment horizontal="center" vertical="center" wrapText="1"/>
    </xf>
    <xf numFmtId="0" fontId="0" fillId="24" borderId="0" xfId="0" applyFill="1" applyAlignment="1">
      <alignment horizontal="center" vertical="center" wrapText="1"/>
    </xf>
    <xf numFmtId="0" fontId="2" fillId="24" borderId="22" xfId="0" applyFont="1" applyFill="1" applyBorder="1" applyAlignment="1">
      <alignment horizontal="left" vertical="center" wrapText="1"/>
    </xf>
    <xf numFmtId="0" fontId="0" fillId="24" borderId="15" xfId="0" applyFill="1" applyBorder="1" applyAlignment="1">
      <alignment horizontal="center" vertical="center" wrapText="1"/>
    </xf>
    <xf numFmtId="0" fontId="0" fillId="24" borderId="11" xfId="0" applyFill="1" applyBorder="1" applyAlignment="1">
      <alignment horizontal="center" vertical="center" wrapText="1"/>
    </xf>
    <xf numFmtId="164" fontId="0" fillId="24" borderId="18" xfId="0" applyNumberFormat="1" applyFill="1" applyBorder="1" applyAlignment="1">
      <alignment horizontal="center" vertical="center" wrapText="1"/>
    </xf>
    <xf numFmtId="0" fontId="0" fillId="24" borderId="24" xfId="0" applyFill="1" applyBorder="1" applyAlignment="1">
      <alignment horizontal="center" vertical="center" wrapText="1"/>
    </xf>
    <xf numFmtId="164" fontId="0" fillId="24" borderId="24" xfId="0" applyNumberFormat="1" applyFill="1" applyBorder="1" applyAlignment="1">
      <alignment horizontal="center" vertical="center" wrapText="1"/>
    </xf>
    <xf numFmtId="164" fontId="0" fillId="24" borderId="23" xfId="0" applyNumberFormat="1" applyFill="1" applyBorder="1" applyAlignment="1">
      <alignment horizontal="center" vertical="center" wrapText="1"/>
    </xf>
    <xf numFmtId="0" fontId="0" fillId="24" borderId="22" xfId="0" applyFill="1" applyBorder="1" applyAlignment="1">
      <alignment horizontal="center" vertical="center" wrapText="1"/>
    </xf>
    <xf numFmtId="2" fontId="0" fillId="24" borderId="31" xfId="0" applyNumberFormat="1" applyFill="1" applyBorder="1" applyAlignment="1">
      <alignment horizontal="center" vertical="center" wrapText="1"/>
    </xf>
    <xf numFmtId="0" fontId="0" fillId="24" borderId="33" xfId="0" applyFill="1" applyBorder="1" applyAlignment="1">
      <alignment horizontal="center" vertical="center" wrapText="1"/>
    </xf>
    <xf numFmtId="0" fontId="0" fillId="24" borderId="17" xfId="0" applyFont="1" applyFill="1" applyBorder="1" applyAlignment="1">
      <alignment horizontal="center" vertical="center" wrapText="1"/>
    </xf>
    <xf numFmtId="0" fontId="22" fillId="24" borderId="10" xfId="0" applyFont="1" applyFill="1" applyBorder="1" applyAlignment="1">
      <alignment horizontal="center" vertical="center" wrapText="1"/>
    </xf>
    <xf numFmtId="164" fontId="22" fillId="0" borderId="18" xfId="0" applyNumberFormat="1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164" fontId="22" fillId="0" borderId="24" xfId="0" applyNumberFormat="1" applyFont="1" applyBorder="1" applyAlignment="1">
      <alignment horizontal="center" vertical="center" wrapText="1"/>
    </xf>
    <xf numFmtId="164" fontId="22" fillId="0" borderId="23" xfId="0" applyNumberFormat="1" applyFont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 wrapText="1"/>
    </xf>
    <xf numFmtId="2" fontId="22" fillId="0" borderId="22" xfId="0" applyNumberFormat="1" applyFont="1" applyBorder="1" applyAlignment="1">
      <alignment horizontal="center" vertical="center" wrapText="1"/>
    </xf>
    <xf numFmtId="0" fontId="22" fillId="24" borderId="11" xfId="0" applyFont="1" applyFill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  <xf numFmtId="0" fontId="22" fillId="24" borderId="12" xfId="0" applyFont="1" applyFill="1" applyBorder="1" applyAlignment="1">
      <alignment horizontal="center" vertical="center" wrapText="1"/>
    </xf>
    <xf numFmtId="164" fontId="22" fillId="0" borderId="19" xfId="0" applyNumberFormat="1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164" fontId="22" fillId="0" borderId="25" xfId="0" applyNumberFormat="1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164" fontId="22" fillId="0" borderId="28" xfId="0" applyNumberFormat="1" applyFont="1" applyBorder="1" applyAlignment="1">
      <alignment horizontal="center" vertical="center" wrapText="1"/>
    </xf>
    <xf numFmtId="0" fontId="22" fillId="0" borderId="21" xfId="0" applyFont="1" applyBorder="1" applyAlignment="1">
      <alignment horizontal="center" vertical="center" wrapText="1"/>
    </xf>
    <xf numFmtId="2" fontId="22" fillId="0" borderId="21" xfId="0" applyNumberFormat="1" applyFont="1" applyBorder="1" applyAlignment="1">
      <alignment horizontal="center" vertical="center" wrapText="1"/>
    </xf>
    <xf numFmtId="0" fontId="21" fillId="0" borderId="39" xfId="0" applyFont="1" applyFill="1" applyBorder="1" applyAlignment="1">
      <alignment horizontal="left" vertical="center" wrapText="1"/>
    </xf>
    <xf numFmtId="0" fontId="21" fillId="0" borderId="22" xfId="0" applyFont="1" applyFill="1" applyBorder="1" applyAlignment="1">
      <alignment horizontal="left" vertical="center" wrapText="1"/>
    </xf>
    <xf numFmtId="0" fontId="21" fillId="0" borderId="21" xfId="0" applyFont="1" applyFill="1" applyBorder="1" applyAlignment="1">
      <alignment horizontal="left" vertical="center" wrapText="1"/>
    </xf>
    <xf numFmtId="0" fontId="22" fillId="24" borderId="14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2" fillId="24" borderId="15" xfId="0" applyFont="1" applyFill="1" applyBorder="1" applyAlignment="1">
      <alignment horizontal="center" vertical="center" wrapText="1"/>
    </xf>
    <xf numFmtId="0" fontId="24" fillId="0" borderId="30" xfId="0" applyFont="1" applyFill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164" fontId="24" fillId="0" borderId="20" xfId="0" applyNumberFormat="1" applyFont="1" applyBorder="1" applyAlignment="1">
      <alignment horizontal="center" vertical="center" wrapText="1"/>
    </xf>
    <xf numFmtId="164" fontId="24" fillId="0" borderId="26" xfId="0" applyNumberFormat="1" applyFont="1" applyBorder="1" applyAlignment="1">
      <alignment horizontal="center" vertical="center" wrapText="1"/>
    </xf>
    <xf numFmtId="164" fontId="25" fillId="0" borderId="27" xfId="0" applyNumberFormat="1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2" fontId="25" fillId="0" borderId="27" xfId="0" applyNumberFormat="1" applyFont="1" applyBorder="1" applyAlignment="1">
      <alignment horizontal="center" vertical="center" wrapText="1"/>
    </xf>
    <xf numFmtId="164" fontId="24" fillId="0" borderId="27" xfId="0" applyNumberFormat="1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29" xfId="0" applyFont="1" applyBorder="1" applyAlignment="1">
      <alignment horizontal="center" vertical="center" wrapText="1"/>
    </xf>
    <xf numFmtId="164" fontId="24" fillId="0" borderId="13" xfId="0" applyNumberFormat="1" applyFont="1" applyBorder="1" applyAlignment="1">
      <alignment horizontal="center" vertical="center" wrapText="1"/>
    </xf>
    <xf numFmtId="1" fontId="24" fillId="0" borderId="27" xfId="0" applyNumberFormat="1" applyFont="1" applyBorder="1" applyAlignment="1">
      <alignment horizontal="center" vertical="center" wrapText="1"/>
    </xf>
    <xf numFmtId="0" fontId="25" fillId="0" borderId="26" xfId="0" applyFont="1" applyBorder="1" applyAlignment="1">
      <alignment horizontal="center" vertical="center" wrapText="1"/>
    </xf>
    <xf numFmtId="0" fontId="21" fillId="24" borderId="22" xfId="0" applyFont="1" applyFill="1" applyBorder="1" applyAlignment="1">
      <alignment horizontal="left" vertical="center" wrapText="1"/>
    </xf>
    <xf numFmtId="164" fontId="22" fillId="24" borderId="18" xfId="0" applyNumberFormat="1" applyFont="1" applyFill="1" applyBorder="1" applyAlignment="1">
      <alignment horizontal="center" vertical="center" wrapText="1"/>
    </xf>
    <xf numFmtId="0" fontId="23" fillId="24" borderId="11" xfId="0" applyFont="1" applyFill="1" applyBorder="1" applyAlignment="1">
      <alignment horizontal="center" vertical="center" wrapText="1"/>
    </xf>
    <xf numFmtId="164" fontId="22" fillId="24" borderId="24" xfId="0" applyNumberFormat="1" applyFont="1" applyFill="1" applyBorder="1" applyAlignment="1">
      <alignment horizontal="center" vertical="center" wrapText="1"/>
    </xf>
    <xf numFmtId="164" fontId="22" fillId="24" borderId="23" xfId="0" applyNumberFormat="1" applyFont="1" applyFill="1" applyBorder="1" applyAlignment="1">
      <alignment horizontal="center" vertical="center" wrapText="1"/>
    </xf>
    <xf numFmtId="0" fontId="22" fillId="24" borderId="22" xfId="0" applyFont="1" applyFill="1" applyBorder="1" applyAlignment="1">
      <alignment horizontal="center" vertical="center" wrapText="1"/>
    </xf>
    <xf numFmtId="0" fontId="22" fillId="24" borderId="0" xfId="0" applyFont="1" applyFill="1" applyAlignment="1">
      <alignment horizontal="center" vertical="center" wrapText="1"/>
    </xf>
    <xf numFmtId="0" fontId="22" fillId="25" borderId="0" xfId="0" applyFont="1" applyFill="1" applyAlignment="1">
      <alignment horizontal="center" vertical="center" wrapText="1"/>
    </xf>
    <xf numFmtId="0" fontId="22" fillId="24" borderId="17" xfId="0" applyFont="1" applyFill="1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24" fillId="0" borderId="45" xfId="0" applyFont="1" applyBorder="1" applyAlignment="1">
      <alignment horizontal="center" vertical="center" wrapText="1"/>
    </xf>
    <xf numFmtId="0" fontId="24" fillId="0" borderId="46" xfId="0" applyFont="1" applyBorder="1" applyAlignment="1">
      <alignment horizontal="center" vertical="center" wrapText="1"/>
    </xf>
    <xf numFmtId="0" fontId="24" fillId="0" borderId="47" xfId="0" applyFont="1" applyBorder="1" applyAlignment="1">
      <alignment horizontal="center" vertical="center" wrapText="1"/>
    </xf>
    <xf numFmtId="0" fontId="26" fillId="0" borderId="48" xfId="0" applyFont="1" applyBorder="1" applyAlignment="1">
      <alignment horizontal="center" vertical="center" wrapText="1"/>
    </xf>
    <xf numFmtId="0" fontId="26" fillId="0" borderId="40" xfId="0" applyFont="1" applyBorder="1" applyAlignment="1">
      <alignment horizontal="center" vertical="center" wrapText="1"/>
    </xf>
    <xf numFmtId="0" fontId="26" fillId="0" borderId="38" xfId="0" applyFont="1" applyBorder="1" applyAlignment="1">
      <alignment horizontal="center" vertical="center" wrapText="1"/>
    </xf>
    <xf numFmtId="0" fontId="24" fillId="0" borderId="30" xfId="0" applyFont="1" applyBorder="1" applyAlignment="1">
      <alignment horizontal="center" vertical="center" wrapText="1"/>
    </xf>
    <xf numFmtId="0" fontId="24" fillId="0" borderId="49" xfId="0" applyFont="1" applyBorder="1" applyAlignment="1">
      <alignment horizontal="center" vertical="center" wrapText="1"/>
    </xf>
    <xf numFmtId="0" fontId="26" fillId="0" borderId="49" xfId="0" applyFont="1" applyBorder="1" applyAlignment="1">
      <alignment horizontal="center" vertical="center" wrapText="1"/>
    </xf>
    <xf numFmtId="0" fontId="26" fillId="0" borderId="50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textRotation="90" wrapText="1"/>
    </xf>
    <xf numFmtId="0" fontId="2" fillId="0" borderId="28" xfId="0" applyFont="1" applyBorder="1" applyAlignment="1">
      <alignment horizontal="center" vertical="center" textRotation="90" wrapText="1"/>
    </xf>
    <xf numFmtId="0" fontId="2" fillId="0" borderId="52" xfId="0" applyFont="1" applyBorder="1" applyAlignment="1">
      <alignment horizontal="center" vertical="center" textRotation="90" wrapText="1"/>
    </xf>
    <xf numFmtId="0" fontId="24" fillId="0" borderId="16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26" xfId="0" applyFont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 wrapText="1"/>
    </xf>
    <xf numFmtId="0" fontId="24" fillId="0" borderId="40" xfId="0" applyFont="1" applyBorder="1" applyAlignment="1">
      <alignment horizontal="center" vertical="center" wrapText="1"/>
    </xf>
    <xf numFmtId="0" fontId="24" fillId="0" borderId="38" xfId="0" applyFont="1" applyBorder="1" applyAlignment="1">
      <alignment horizontal="center" vertical="center" wrapText="1"/>
    </xf>
    <xf numFmtId="0" fontId="24" fillId="0" borderId="51" xfId="0" applyFont="1" applyBorder="1" applyAlignment="1">
      <alignment horizontal="center" vertical="center" wrapText="1"/>
    </xf>
    <xf numFmtId="0" fontId="24" fillId="0" borderId="28" xfId="0" applyFont="1" applyBorder="1" applyAlignment="1">
      <alignment horizontal="center" vertical="center" wrapText="1"/>
    </xf>
    <xf numFmtId="0" fontId="24" fillId="0" borderId="52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10"/>
  <sheetViews>
    <sheetView zoomScale="85" zoomScaleNormal="85" zoomScalePageLayoutView="0" workbookViewId="0" topLeftCell="A1">
      <pane xSplit="1" ySplit="4" topLeftCell="B5" activePane="bottomRight" state="frozen"/>
      <selection pane="topLeft" activeCell="C26" sqref="C26"/>
      <selection pane="topRight" activeCell="C26" sqref="C26"/>
      <selection pane="bottomLeft" activeCell="C26" sqref="C26"/>
      <selection pane="bottomRight" activeCell="O9" sqref="O9"/>
    </sheetView>
  </sheetViews>
  <sheetFormatPr defaultColWidth="9.00390625" defaultRowHeight="12.75"/>
  <cols>
    <col min="1" max="1" width="24.125" style="2" customWidth="1"/>
    <col min="2" max="20" width="8.125" style="2" customWidth="1"/>
    <col min="21" max="23" width="12.875" style="2" customWidth="1"/>
    <col min="24" max="16384" width="9.125" style="2" customWidth="1"/>
  </cols>
  <sheetData>
    <row r="1" spans="1:23" ht="42.75" customHeight="1" thickBot="1">
      <c r="A1" s="126" t="s">
        <v>23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12"/>
      <c r="V1" s="112"/>
      <c r="W1" s="112"/>
    </row>
    <row r="2" spans="1:25" ht="42.75" customHeight="1" thickBot="1">
      <c r="A2" s="131" t="s">
        <v>1</v>
      </c>
      <c r="B2" s="119" t="s">
        <v>2</v>
      </c>
      <c r="C2" s="120"/>
      <c r="D2" s="121"/>
      <c r="E2" s="127" t="s">
        <v>4</v>
      </c>
      <c r="F2" s="128"/>
      <c r="G2" s="128"/>
      <c r="H2" s="128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30"/>
      <c r="U2" s="131" t="s">
        <v>22</v>
      </c>
      <c r="V2" s="131" t="s">
        <v>8</v>
      </c>
      <c r="W2" s="134" t="s">
        <v>9</v>
      </c>
      <c r="X2" s="115" t="s">
        <v>19</v>
      </c>
      <c r="Y2" s="116"/>
    </row>
    <row r="3" spans="1:25" ht="42.75" customHeight="1" thickBot="1">
      <c r="A3" s="132"/>
      <c r="B3" s="122"/>
      <c r="C3" s="112"/>
      <c r="D3" s="113"/>
      <c r="E3" s="114" t="s">
        <v>3</v>
      </c>
      <c r="F3" s="123"/>
      <c r="G3" s="124"/>
      <c r="H3" s="125"/>
      <c r="I3" s="114" t="s">
        <v>5</v>
      </c>
      <c r="J3" s="123"/>
      <c r="K3" s="124"/>
      <c r="L3" s="125"/>
      <c r="M3" s="114" t="s">
        <v>6</v>
      </c>
      <c r="N3" s="123"/>
      <c r="O3" s="124"/>
      <c r="P3" s="125"/>
      <c r="Q3" s="114" t="s">
        <v>7</v>
      </c>
      <c r="R3" s="123"/>
      <c r="S3" s="124"/>
      <c r="T3" s="125"/>
      <c r="U3" s="132"/>
      <c r="V3" s="132"/>
      <c r="W3" s="135"/>
      <c r="X3" s="117"/>
      <c r="Y3" s="118"/>
    </row>
    <row r="4" spans="1:25" ht="42.75" customHeight="1" thickBot="1">
      <c r="A4" s="133"/>
      <c r="B4" s="46" t="s">
        <v>10</v>
      </c>
      <c r="C4" s="47" t="s">
        <v>11</v>
      </c>
      <c r="D4" s="48" t="s">
        <v>0</v>
      </c>
      <c r="E4" s="46" t="s">
        <v>10</v>
      </c>
      <c r="F4" s="47" t="s">
        <v>11</v>
      </c>
      <c r="G4" s="47" t="s">
        <v>0</v>
      </c>
      <c r="H4" s="49" t="s">
        <v>18</v>
      </c>
      <c r="I4" s="46" t="s">
        <v>10</v>
      </c>
      <c r="J4" s="47" t="s">
        <v>11</v>
      </c>
      <c r="K4" s="47" t="s">
        <v>0</v>
      </c>
      <c r="L4" s="49" t="s">
        <v>18</v>
      </c>
      <c r="M4" s="46" t="s">
        <v>10</v>
      </c>
      <c r="N4" s="47" t="s">
        <v>11</v>
      </c>
      <c r="O4" s="47" t="s">
        <v>0</v>
      </c>
      <c r="P4" s="49" t="s">
        <v>18</v>
      </c>
      <c r="Q4" s="46" t="s">
        <v>10</v>
      </c>
      <c r="R4" s="47" t="s">
        <v>11</v>
      </c>
      <c r="S4" s="47" t="s">
        <v>0</v>
      </c>
      <c r="T4" s="49" t="s">
        <v>18</v>
      </c>
      <c r="U4" s="133"/>
      <c r="V4" s="133"/>
      <c r="W4" s="136"/>
      <c r="X4" s="44" t="s">
        <v>20</v>
      </c>
      <c r="Y4" s="45" t="s">
        <v>21</v>
      </c>
    </row>
    <row r="5" spans="1:25" ht="30.75" customHeight="1">
      <c r="A5" s="22" t="s">
        <v>12</v>
      </c>
      <c r="B5" s="9">
        <v>2721</v>
      </c>
      <c r="C5" s="1">
        <v>34</v>
      </c>
      <c r="D5" s="15">
        <f aca="true" t="shared" si="0" ref="D5:D10">C5/B5*100</f>
        <v>1.2495406100698274</v>
      </c>
      <c r="E5" s="12">
        <v>1203</v>
      </c>
      <c r="F5" s="5"/>
      <c r="G5" s="24"/>
      <c r="H5" s="15">
        <f aca="true" t="shared" si="1" ref="H5:H10">F5*0.46</f>
        <v>0</v>
      </c>
      <c r="I5" s="12">
        <v>8955</v>
      </c>
      <c r="J5" s="5"/>
      <c r="K5" s="32">
        <f aca="true" t="shared" si="2" ref="K5:K10">J5/I5*100</f>
        <v>0</v>
      </c>
      <c r="L5" s="15">
        <f>J5*0.34/100</f>
        <v>0</v>
      </c>
      <c r="M5" s="12">
        <v>5400</v>
      </c>
      <c r="N5" s="5"/>
      <c r="O5" s="24"/>
      <c r="P5" s="15">
        <f aca="true" t="shared" si="3" ref="P5:P10">N5*0.17</f>
        <v>0</v>
      </c>
      <c r="Q5" s="12"/>
      <c r="R5" s="5"/>
      <c r="S5" s="24"/>
      <c r="T5" s="15"/>
      <c r="U5" s="29">
        <f aca="true" t="shared" si="4" ref="U5:U10">H5+L5+P5+T5</f>
        <v>0</v>
      </c>
      <c r="V5" s="20">
        <v>1646</v>
      </c>
      <c r="W5" s="37">
        <f aca="true" t="shared" si="5" ref="W5:W10">U5/V5*10</f>
        <v>0</v>
      </c>
      <c r="X5" s="12"/>
      <c r="Y5" s="43">
        <v>5</v>
      </c>
    </row>
    <row r="6" spans="1:25" ht="30.75" customHeight="1">
      <c r="A6" s="23" t="s">
        <v>13</v>
      </c>
      <c r="B6" s="10">
        <v>3879</v>
      </c>
      <c r="C6" s="4">
        <v>520</v>
      </c>
      <c r="D6" s="15">
        <f t="shared" si="0"/>
        <v>13.405516885795308</v>
      </c>
      <c r="E6" s="13">
        <v>1430</v>
      </c>
      <c r="F6" s="3"/>
      <c r="G6" s="24"/>
      <c r="H6" s="15">
        <f t="shared" si="1"/>
        <v>0</v>
      </c>
      <c r="I6" s="13">
        <v>12025</v>
      </c>
      <c r="J6" s="3">
        <v>3000</v>
      </c>
      <c r="K6" s="32">
        <f t="shared" si="2"/>
        <v>24.94802494802495</v>
      </c>
      <c r="L6" s="15">
        <f>J6*0.34</f>
        <v>1020.0000000000001</v>
      </c>
      <c r="M6" s="13">
        <v>8325</v>
      </c>
      <c r="N6" s="3"/>
      <c r="O6" s="24"/>
      <c r="P6" s="15">
        <f t="shared" si="3"/>
        <v>0</v>
      </c>
      <c r="Q6" s="13"/>
      <c r="R6" s="3"/>
      <c r="S6" s="24"/>
      <c r="T6" s="15"/>
      <c r="U6" s="29">
        <f t="shared" si="4"/>
        <v>1020.0000000000001</v>
      </c>
      <c r="V6" s="19">
        <v>2000</v>
      </c>
      <c r="W6" s="37">
        <f t="shared" si="5"/>
        <v>5.1</v>
      </c>
      <c r="X6" s="13"/>
      <c r="Y6" s="41"/>
    </row>
    <row r="7" spans="1:54" s="50" customFormat="1" ht="30.75" customHeight="1">
      <c r="A7" s="52" t="s">
        <v>14</v>
      </c>
      <c r="B7" s="53">
        <v>2100</v>
      </c>
      <c r="C7" s="54"/>
      <c r="D7" s="55">
        <f t="shared" si="0"/>
        <v>0</v>
      </c>
      <c r="E7" s="53">
        <v>500</v>
      </c>
      <c r="F7" s="54"/>
      <c r="G7" s="56"/>
      <c r="H7" s="55">
        <f t="shared" si="1"/>
        <v>0</v>
      </c>
      <c r="I7" s="53">
        <v>3000</v>
      </c>
      <c r="J7" s="54"/>
      <c r="K7" s="57">
        <f t="shared" si="2"/>
        <v>0</v>
      </c>
      <c r="L7" s="55">
        <f>J7*0.34</f>
        <v>0</v>
      </c>
      <c r="M7" s="53">
        <v>5000</v>
      </c>
      <c r="N7" s="54"/>
      <c r="O7" s="56"/>
      <c r="P7" s="55">
        <f t="shared" si="3"/>
        <v>0</v>
      </c>
      <c r="Q7" s="53"/>
      <c r="R7" s="54"/>
      <c r="S7" s="56"/>
      <c r="T7" s="55"/>
      <c r="U7" s="58">
        <f t="shared" si="4"/>
        <v>0</v>
      </c>
      <c r="V7" s="59"/>
      <c r="W7" s="60" t="e">
        <f t="shared" si="5"/>
        <v>#DIV/0!</v>
      </c>
      <c r="X7" s="53"/>
      <c r="Y7" s="6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</row>
    <row r="8" spans="1:25" ht="30.75" customHeight="1">
      <c r="A8" s="23" t="s">
        <v>15</v>
      </c>
      <c r="B8" s="10">
        <v>4000</v>
      </c>
      <c r="C8" s="4">
        <v>336</v>
      </c>
      <c r="D8" s="15">
        <f t="shared" si="0"/>
        <v>8.4</v>
      </c>
      <c r="E8" s="13">
        <v>500</v>
      </c>
      <c r="F8" s="3"/>
      <c r="G8" s="24"/>
      <c r="H8" s="15">
        <f t="shared" si="1"/>
        <v>0</v>
      </c>
      <c r="I8" s="13">
        <v>8780</v>
      </c>
      <c r="J8" s="3">
        <v>516</v>
      </c>
      <c r="K8" s="32">
        <f t="shared" si="2"/>
        <v>5.876993166287016</v>
      </c>
      <c r="L8" s="15">
        <f>J8*0.34</f>
        <v>175.44000000000003</v>
      </c>
      <c r="M8" s="13">
        <v>10545</v>
      </c>
      <c r="N8" s="3"/>
      <c r="O8" s="24"/>
      <c r="P8" s="15">
        <f t="shared" si="3"/>
        <v>0</v>
      </c>
      <c r="Q8" s="13">
        <v>300</v>
      </c>
      <c r="R8" s="3"/>
      <c r="S8" s="24"/>
      <c r="T8" s="15">
        <f>R8*0.63</f>
        <v>0</v>
      </c>
      <c r="U8" s="29">
        <f t="shared" si="4"/>
        <v>175.44000000000003</v>
      </c>
      <c r="V8" s="19">
        <v>1961</v>
      </c>
      <c r="W8" s="37">
        <f t="shared" si="5"/>
        <v>0.8946455889852117</v>
      </c>
      <c r="X8" s="13"/>
      <c r="Y8" s="41">
        <v>272</v>
      </c>
    </row>
    <row r="9" spans="1:25" ht="30.75" customHeight="1" thickBot="1">
      <c r="A9" s="18" t="s">
        <v>16</v>
      </c>
      <c r="B9" s="62">
        <v>2500</v>
      </c>
      <c r="C9" s="6">
        <v>55</v>
      </c>
      <c r="D9" s="16">
        <f t="shared" si="0"/>
        <v>2.1999999999999997</v>
      </c>
      <c r="E9" s="14">
        <v>1100</v>
      </c>
      <c r="F9" s="7"/>
      <c r="G9" s="25"/>
      <c r="H9" s="16">
        <f t="shared" si="1"/>
        <v>0</v>
      </c>
      <c r="I9" s="14">
        <v>4000</v>
      </c>
      <c r="J9" s="7"/>
      <c r="K9" s="33">
        <f t="shared" si="2"/>
        <v>0</v>
      </c>
      <c r="L9" s="16">
        <f>J9*0.34</f>
        <v>0</v>
      </c>
      <c r="M9" s="14">
        <v>5400</v>
      </c>
      <c r="N9" s="7">
        <v>550</v>
      </c>
      <c r="O9" s="25"/>
      <c r="P9" s="16">
        <f t="shared" si="3"/>
        <v>93.5</v>
      </c>
      <c r="Q9" s="14"/>
      <c r="R9" s="7"/>
      <c r="S9" s="25"/>
      <c r="T9" s="16"/>
      <c r="U9" s="30">
        <f t="shared" si="4"/>
        <v>93.5</v>
      </c>
      <c r="V9" s="21">
        <v>930</v>
      </c>
      <c r="W9" s="38">
        <f t="shared" si="5"/>
        <v>1.0053763440860215</v>
      </c>
      <c r="X9" s="14"/>
      <c r="Y9" s="42"/>
    </row>
    <row r="10" spans="1:25" s="28" customFormat="1" ht="33" customHeight="1" thickBot="1">
      <c r="A10" s="36" t="s">
        <v>17</v>
      </c>
      <c r="B10" s="11">
        <f>+B5+B6+B7+B8+B9</f>
        <v>15200</v>
      </c>
      <c r="C10" s="8">
        <f>+C5+C6+C7+C8+C9</f>
        <v>945</v>
      </c>
      <c r="D10" s="17">
        <f t="shared" si="0"/>
        <v>6.217105263157895</v>
      </c>
      <c r="E10" s="35">
        <f>+E5+E6+E7+E8+E9</f>
        <v>4733</v>
      </c>
      <c r="F10" s="8"/>
      <c r="G10" s="26"/>
      <c r="H10" s="34">
        <f t="shared" si="1"/>
        <v>0</v>
      </c>
      <c r="I10" s="11">
        <f>+I5+I6+I7+I8+I9</f>
        <v>36760</v>
      </c>
      <c r="J10" s="8">
        <f>+J5+J6+J7+J8+J9</f>
        <v>3516</v>
      </c>
      <c r="K10" s="34">
        <f t="shared" si="2"/>
        <v>9.56474428726877</v>
      </c>
      <c r="L10" s="17">
        <f>J10*0.34</f>
        <v>1195.44</v>
      </c>
      <c r="M10" s="35">
        <f>+M5+M6+M7+M8+M9</f>
        <v>34670</v>
      </c>
      <c r="N10" s="8"/>
      <c r="O10" s="26"/>
      <c r="P10" s="17">
        <f t="shared" si="3"/>
        <v>0</v>
      </c>
      <c r="Q10" s="11">
        <f>SUM(Q5:Q9)</f>
        <v>300</v>
      </c>
      <c r="R10" s="8"/>
      <c r="S10" s="26"/>
      <c r="T10" s="17">
        <f>R10*0.63</f>
        <v>0</v>
      </c>
      <c r="U10" s="31">
        <f t="shared" si="4"/>
        <v>1195.44</v>
      </c>
      <c r="V10" s="27">
        <f>+V5+V6+V7+V8+V9</f>
        <v>6537</v>
      </c>
      <c r="W10" s="39">
        <f t="shared" si="5"/>
        <v>1.8287287746672787</v>
      </c>
      <c r="X10" s="11">
        <f>SUM(X5:X9)</f>
        <v>0</v>
      </c>
      <c r="Y10" s="40">
        <f>SUM(Y5:Y9)</f>
        <v>277</v>
      </c>
    </row>
  </sheetData>
  <sheetProtection/>
  <mergeCells count="12">
    <mergeCell ref="Q3:T3"/>
    <mergeCell ref="A2:A4"/>
    <mergeCell ref="X2:Y3"/>
    <mergeCell ref="B2:D3"/>
    <mergeCell ref="E3:H3"/>
    <mergeCell ref="A1:W1"/>
    <mergeCell ref="E2:T2"/>
    <mergeCell ref="U2:U4"/>
    <mergeCell ref="V2:V4"/>
    <mergeCell ref="W2:W4"/>
    <mergeCell ref="I3:L3"/>
    <mergeCell ref="M3:P3"/>
  </mergeCells>
  <printOptions/>
  <pageMargins left="0.7480314960629921" right="0.7480314960629921" top="0.984251968503937" bottom="0.984251968503937" header="0.5118110236220472" footer="0.5118110236220472"/>
  <pageSetup fitToWidth="2" fitToHeight="1"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10"/>
  <sheetViews>
    <sheetView zoomScale="85" zoomScaleNormal="85" zoomScalePageLayoutView="0" workbookViewId="0" topLeftCell="A1">
      <pane xSplit="1" ySplit="4" topLeftCell="B5" activePane="bottomRight" state="frozen"/>
      <selection pane="topLeft" activeCell="C26" sqref="C26"/>
      <selection pane="topRight" activeCell="C26" sqref="C26"/>
      <selection pane="bottomLeft" activeCell="C26" sqref="C26"/>
      <selection pane="bottomRight" activeCell="C5" sqref="C5"/>
    </sheetView>
  </sheetViews>
  <sheetFormatPr defaultColWidth="9.00390625" defaultRowHeight="12.75"/>
  <cols>
    <col min="1" max="1" width="24.125" style="2" customWidth="1"/>
    <col min="2" max="20" width="8.125" style="2" customWidth="1"/>
    <col min="21" max="23" width="12.875" style="2" customWidth="1"/>
    <col min="24" max="16384" width="9.125" style="2" customWidth="1"/>
  </cols>
  <sheetData>
    <row r="1" spans="1:23" ht="42.75" customHeight="1" thickBot="1">
      <c r="A1" s="126" t="s">
        <v>24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12"/>
      <c r="V1" s="112"/>
      <c r="W1" s="112"/>
    </row>
    <row r="2" spans="1:25" ht="42.75" customHeight="1" thickBot="1">
      <c r="A2" s="131" t="s">
        <v>1</v>
      </c>
      <c r="B2" s="119" t="s">
        <v>2</v>
      </c>
      <c r="C2" s="120"/>
      <c r="D2" s="121"/>
      <c r="E2" s="127" t="s">
        <v>4</v>
      </c>
      <c r="F2" s="128"/>
      <c r="G2" s="128"/>
      <c r="H2" s="128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30"/>
      <c r="U2" s="131" t="s">
        <v>22</v>
      </c>
      <c r="V2" s="131" t="s">
        <v>8</v>
      </c>
      <c r="W2" s="134" t="s">
        <v>9</v>
      </c>
      <c r="X2" s="115" t="s">
        <v>19</v>
      </c>
      <c r="Y2" s="116"/>
    </row>
    <row r="3" spans="1:25" ht="42.75" customHeight="1" thickBot="1">
      <c r="A3" s="132"/>
      <c r="B3" s="122"/>
      <c r="C3" s="112"/>
      <c r="D3" s="113"/>
      <c r="E3" s="114" t="s">
        <v>3</v>
      </c>
      <c r="F3" s="123"/>
      <c r="G3" s="124"/>
      <c r="H3" s="125"/>
      <c r="I3" s="114" t="s">
        <v>5</v>
      </c>
      <c r="J3" s="123"/>
      <c r="K3" s="124"/>
      <c r="L3" s="125"/>
      <c r="M3" s="114" t="s">
        <v>6</v>
      </c>
      <c r="N3" s="123"/>
      <c r="O3" s="124"/>
      <c r="P3" s="125"/>
      <c r="Q3" s="114" t="s">
        <v>7</v>
      </c>
      <c r="R3" s="123"/>
      <c r="S3" s="124"/>
      <c r="T3" s="125"/>
      <c r="U3" s="132"/>
      <c r="V3" s="132"/>
      <c r="W3" s="135"/>
      <c r="X3" s="117"/>
      <c r="Y3" s="118"/>
    </row>
    <row r="4" spans="1:25" ht="42.75" customHeight="1" thickBot="1">
      <c r="A4" s="133"/>
      <c r="B4" s="46" t="s">
        <v>10</v>
      </c>
      <c r="C4" s="47" t="s">
        <v>11</v>
      </c>
      <c r="D4" s="48" t="s">
        <v>0</v>
      </c>
      <c r="E4" s="46" t="s">
        <v>10</v>
      </c>
      <c r="F4" s="47" t="s">
        <v>11</v>
      </c>
      <c r="G4" s="47" t="s">
        <v>0</v>
      </c>
      <c r="H4" s="49" t="s">
        <v>18</v>
      </c>
      <c r="I4" s="46" t="s">
        <v>10</v>
      </c>
      <c r="J4" s="47" t="s">
        <v>11</v>
      </c>
      <c r="K4" s="47" t="s">
        <v>0</v>
      </c>
      <c r="L4" s="49" t="s">
        <v>18</v>
      </c>
      <c r="M4" s="46" t="s">
        <v>10</v>
      </c>
      <c r="N4" s="47" t="s">
        <v>11</v>
      </c>
      <c r="O4" s="47" t="s">
        <v>0</v>
      </c>
      <c r="P4" s="49" t="s">
        <v>18</v>
      </c>
      <c r="Q4" s="46" t="s">
        <v>10</v>
      </c>
      <c r="R4" s="47" t="s">
        <v>11</v>
      </c>
      <c r="S4" s="47" t="s">
        <v>0</v>
      </c>
      <c r="T4" s="49" t="s">
        <v>18</v>
      </c>
      <c r="U4" s="133"/>
      <c r="V4" s="133"/>
      <c r="W4" s="136"/>
      <c r="X4" s="44" t="s">
        <v>20</v>
      </c>
      <c r="Y4" s="45" t="s">
        <v>21</v>
      </c>
    </row>
    <row r="5" spans="1:25" ht="30.75" customHeight="1">
      <c r="A5" s="22" t="s">
        <v>12</v>
      </c>
      <c r="B5" s="9">
        <v>2721</v>
      </c>
      <c r="C5" s="1">
        <v>73</v>
      </c>
      <c r="D5" s="15">
        <f aca="true" t="shared" si="0" ref="D5:D10">C5/B5*100</f>
        <v>2.682837192208747</v>
      </c>
      <c r="E5" s="12">
        <v>1203</v>
      </c>
      <c r="F5" s="5"/>
      <c r="G5" s="24"/>
      <c r="H5" s="15">
        <f aca="true" t="shared" si="1" ref="H5:H10">F5*0.46</f>
        <v>0</v>
      </c>
      <c r="I5" s="12">
        <v>8955</v>
      </c>
      <c r="J5" s="5"/>
      <c r="K5" s="32">
        <f aca="true" t="shared" si="2" ref="K5:K10">J5/I5*100</f>
        <v>0</v>
      </c>
      <c r="L5" s="15">
        <f>J5*0.34/100</f>
        <v>0</v>
      </c>
      <c r="M5" s="12">
        <v>5400</v>
      </c>
      <c r="N5" s="5">
        <v>450</v>
      </c>
      <c r="O5" s="24"/>
      <c r="P5" s="15">
        <f aca="true" t="shared" si="3" ref="P5:P10">N5*0.17</f>
        <v>76.5</v>
      </c>
      <c r="Q5" s="12"/>
      <c r="R5" s="5"/>
      <c r="S5" s="24"/>
      <c r="T5" s="15"/>
      <c r="U5" s="29">
        <f aca="true" t="shared" si="4" ref="U5:U10">H5+L5+P5+T5</f>
        <v>76.5</v>
      </c>
      <c r="V5" s="20">
        <v>1646</v>
      </c>
      <c r="W5" s="37">
        <f aca="true" t="shared" si="5" ref="W5:W10">U5/V5*10</f>
        <v>0.4647630619684082</v>
      </c>
      <c r="X5" s="12"/>
      <c r="Y5" s="43">
        <v>6</v>
      </c>
    </row>
    <row r="6" spans="1:25" ht="30.75" customHeight="1">
      <c r="A6" s="23" t="s">
        <v>13</v>
      </c>
      <c r="B6" s="10">
        <v>3879</v>
      </c>
      <c r="C6" s="4">
        <v>570</v>
      </c>
      <c r="D6" s="15">
        <f t="shared" si="0"/>
        <v>14.694508894044858</v>
      </c>
      <c r="E6" s="13">
        <v>1430</v>
      </c>
      <c r="F6" s="3"/>
      <c r="G6" s="24"/>
      <c r="H6" s="15">
        <f t="shared" si="1"/>
        <v>0</v>
      </c>
      <c r="I6" s="13">
        <v>12025</v>
      </c>
      <c r="J6" s="3">
        <v>3000</v>
      </c>
      <c r="K6" s="32">
        <f t="shared" si="2"/>
        <v>24.94802494802495</v>
      </c>
      <c r="L6" s="15">
        <f>J6*0.34</f>
        <v>1020.0000000000001</v>
      </c>
      <c r="M6" s="13">
        <v>8325</v>
      </c>
      <c r="N6" s="3">
        <v>900</v>
      </c>
      <c r="O6" s="24"/>
      <c r="P6" s="15">
        <f t="shared" si="3"/>
        <v>153</v>
      </c>
      <c r="Q6" s="13"/>
      <c r="R6" s="3"/>
      <c r="S6" s="24"/>
      <c r="T6" s="15"/>
      <c r="U6" s="29">
        <f t="shared" si="4"/>
        <v>1173</v>
      </c>
      <c r="V6" s="19">
        <v>2000</v>
      </c>
      <c r="W6" s="37">
        <f t="shared" si="5"/>
        <v>5.865</v>
      </c>
      <c r="X6" s="13"/>
      <c r="Y6" s="41"/>
    </row>
    <row r="7" spans="1:54" s="50" customFormat="1" ht="30.75" customHeight="1">
      <c r="A7" s="52" t="s">
        <v>14</v>
      </c>
      <c r="B7" s="53">
        <v>2100</v>
      </c>
      <c r="C7" s="54"/>
      <c r="D7" s="55">
        <f t="shared" si="0"/>
        <v>0</v>
      </c>
      <c r="E7" s="53">
        <v>500</v>
      </c>
      <c r="F7" s="54"/>
      <c r="G7" s="56"/>
      <c r="H7" s="55">
        <f t="shared" si="1"/>
        <v>0</v>
      </c>
      <c r="I7" s="53">
        <v>3000</v>
      </c>
      <c r="J7" s="54"/>
      <c r="K7" s="57">
        <f t="shared" si="2"/>
        <v>0</v>
      </c>
      <c r="L7" s="55">
        <f>J7*0.34</f>
        <v>0</v>
      </c>
      <c r="M7" s="53">
        <v>5000</v>
      </c>
      <c r="N7" s="54"/>
      <c r="O7" s="56"/>
      <c r="P7" s="55">
        <f t="shared" si="3"/>
        <v>0</v>
      </c>
      <c r="Q7" s="53"/>
      <c r="R7" s="54"/>
      <c r="S7" s="56"/>
      <c r="T7" s="55"/>
      <c r="U7" s="58">
        <f t="shared" si="4"/>
        <v>0</v>
      </c>
      <c r="V7" s="59"/>
      <c r="W7" s="60" t="e">
        <f t="shared" si="5"/>
        <v>#DIV/0!</v>
      </c>
      <c r="X7" s="53"/>
      <c r="Y7" s="6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</row>
    <row r="8" spans="1:25" ht="30.75" customHeight="1">
      <c r="A8" s="23" t="s">
        <v>15</v>
      </c>
      <c r="B8" s="10">
        <v>4000</v>
      </c>
      <c r="C8" s="4">
        <v>380</v>
      </c>
      <c r="D8" s="15">
        <f t="shared" si="0"/>
        <v>9.5</v>
      </c>
      <c r="E8" s="13">
        <v>500</v>
      </c>
      <c r="F8" s="3"/>
      <c r="G8" s="24"/>
      <c r="H8" s="15">
        <f t="shared" si="1"/>
        <v>0</v>
      </c>
      <c r="I8" s="13">
        <v>8780</v>
      </c>
      <c r="J8" s="3">
        <v>776</v>
      </c>
      <c r="K8" s="32">
        <f t="shared" si="2"/>
        <v>8.838268792710705</v>
      </c>
      <c r="L8" s="15">
        <f>J8*0.34</f>
        <v>263.84000000000003</v>
      </c>
      <c r="M8" s="13">
        <v>10545</v>
      </c>
      <c r="N8" s="3"/>
      <c r="O8" s="24"/>
      <c r="P8" s="15">
        <f t="shared" si="3"/>
        <v>0</v>
      </c>
      <c r="Q8" s="13">
        <v>300</v>
      </c>
      <c r="R8" s="3"/>
      <c r="S8" s="24"/>
      <c r="T8" s="15">
        <f>R8*0.63</f>
        <v>0</v>
      </c>
      <c r="U8" s="29">
        <f t="shared" si="4"/>
        <v>263.84000000000003</v>
      </c>
      <c r="V8" s="19">
        <v>1961</v>
      </c>
      <c r="W8" s="37">
        <f t="shared" si="5"/>
        <v>1.3454360020397758</v>
      </c>
      <c r="X8" s="13"/>
      <c r="Y8" s="41">
        <v>272</v>
      </c>
    </row>
    <row r="9" spans="1:25" ht="30.75" customHeight="1" thickBot="1">
      <c r="A9" s="18" t="s">
        <v>16</v>
      </c>
      <c r="B9" s="62">
        <v>2500</v>
      </c>
      <c r="C9" s="6">
        <v>89</v>
      </c>
      <c r="D9" s="16">
        <f t="shared" si="0"/>
        <v>3.56</v>
      </c>
      <c r="E9" s="14">
        <v>1100</v>
      </c>
      <c r="F9" s="7"/>
      <c r="G9" s="25"/>
      <c r="H9" s="16">
        <f t="shared" si="1"/>
        <v>0</v>
      </c>
      <c r="I9" s="14">
        <v>4000</v>
      </c>
      <c r="J9" s="7"/>
      <c r="K9" s="33">
        <f t="shared" si="2"/>
        <v>0</v>
      </c>
      <c r="L9" s="16">
        <f>J9*0.34</f>
        <v>0</v>
      </c>
      <c r="M9" s="14">
        <v>5400</v>
      </c>
      <c r="N9" s="7">
        <v>810</v>
      </c>
      <c r="O9" s="25"/>
      <c r="P9" s="16">
        <f t="shared" si="3"/>
        <v>137.70000000000002</v>
      </c>
      <c r="Q9" s="14"/>
      <c r="R9" s="7"/>
      <c r="S9" s="25"/>
      <c r="T9" s="16"/>
      <c r="U9" s="30">
        <f t="shared" si="4"/>
        <v>137.70000000000002</v>
      </c>
      <c r="V9" s="21">
        <v>930</v>
      </c>
      <c r="W9" s="38">
        <f t="shared" si="5"/>
        <v>1.4806451612903226</v>
      </c>
      <c r="X9" s="14"/>
      <c r="Y9" s="42"/>
    </row>
    <row r="10" spans="1:25" s="28" customFormat="1" ht="33" customHeight="1" thickBot="1">
      <c r="A10" s="36" t="s">
        <v>17</v>
      </c>
      <c r="B10" s="11">
        <f>+B5+B6+B7+B8+B9</f>
        <v>15200</v>
      </c>
      <c r="C10" s="8">
        <f>+C5+C6+C7+C8+C9</f>
        <v>1112</v>
      </c>
      <c r="D10" s="17">
        <f t="shared" si="0"/>
        <v>7.315789473684211</v>
      </c>
      <c r="E10" s="35">
        <f>+E5+E6+E7+E8+E9</f>
        <v>4733</v>
      </c>
      <c r="F10" s="8"/>
      <c r="G10" s="26"/>
      <c r="H10" s="34">
        <f t="shared" si="1"/>
        <v>0</v>
      </c>
      <c r="I10" s="11">
        <f>+I5+I6+I7+I8+I9</f>
        <v>36760</v>
      </c>
      <c r="J10" s="8">
        <f>+J5+J6+J7+J8+J9</f>
        <v>3776</v>
      </c>
      <c r="K10" s="34">
        <f t="shared" si="2"/>
        <v>10.272034820457018</v>
      </c>
      <c r="L10" s="17">
        <f>J10*0.34</f>
        <v>1283.8400000000001</v>
      </c>
      <c r="M10" s="35">
        <f>+M5+M6+M7+M8+M9</f>
        <v>34670</v>
      </c>
      <c r="N10" s="8"/>
      <c r="O10" s="26"/>
      <c r="P10" s="17">
        <f t="shared" si="3"/>
        <v>0</v>
      </c>
      <c r="Q10" s="11">
        <f>SUM(Q5:Q9)</f>
        <v>300</v>
      </c>
      <c r="R10" s="8"/>
      <c r="S10" s="26"/>
      <c r="T10" s="17">
        <f>R10*0.63</f>
        <v>0</v>
      </c>
      <c r="U10" s="31">
        <f t="shared" si="4"/>
        <v>1283.8400000000001</v>
      </c>
      <c r="V10" s="27">
        <f>+V5+V6+V7+V8+V9</f>
        <v>6537</v>
      </c>
      <c r="W10" s="39">
        <f t="shared" si="5"/>
        <v>1.9639590026005815</v>
      </c>
      <c r="X10" s="11">
        <f>SUM(X5:X9)</f>
        <v>0</v>
      </c>
      <c r="Y10" s="40">
        <f>SUM(Y5:Y9)</f>
        <v>278</v>
      </c>
    </row>
  </sheetData>
  <sheetProtection/>
  <mergeCells count="12">
    <mergeCell ref="A1:W1"/>
    <mergeCell ref="A2:A4"/>
    <mergeCell ref="B2:D3"/>
    <mergeCell ref="E2:T2"/>
    <mergeCell ref="U2:U4"/>
    <mergeCell ref="V2:V4"/>
    <mergeCell ref="W2:W4"/>
    <mergeCell ref="X2:Y3"/>
    <mergeCell ref="E3:H3"/>
    <mergeCell ref="I3:L3"/>
    <mergeCell ref="M3:P3"/>
    <mergeCell ref="Q3:T3"/>
  </mergeCells>
  <printOptions/>
  <pageMargins left="0.7480314960629921" right="0.7480314960629921" top="0.984251968503937" bottom="0.984251968503937" header="0.5118110236220472" footer="0.5118110236220472"/>
  <pageSetup fitToWidth="2" fitToHeight="1" horizontalDpi="600" verticalDpi="600" orientation="landscape" paperSize="9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10"/>
  <sheetViews>
    <sheetView zoomScale="85" zoomScaleNormal="85" zoomScalePageLayoutView="0" workbookViewId="0" topLeftCell="A1">
      <pane xSplit="1" ySplit="4" topLeftCell="B5" activePane="bottomRight" state="frozen"/>
      <selection pane="topLeft" activeCell="C26" sqref="C26"/>
      <selection pane="topRight" activeCell="C26" sqref="C26"/>
      <selection pane="bottomLeft" activeCell="C26" sqref="C26"/>
      <selection pane="bottomRight" activeCell="J22" sqref="J22"/>
    </sheetView>
  </sheetViews>
  <sheetFormatPr defaultColWidth="9.00390625" defaultRowHeight="12.75"/>
  <cols>
    <col min="1" max="1" width="24.125" style="2" customWidth="1"/>
    <col min="2" max="20" width="8.125" style="2" customWidth="1"/>
    <col min="21" max="23" width="12.875" style="2" customWidth="1"/>
    <col min="24" max="16384" width="9.125" style="2" customWidth="1"/>
  </cols>
  <sheetData>
    <row r="1" spans="1:23" ht="42.75" customHeight="1" thickBot="1">
      <c r="A1" s="126" t="s">
        <v>25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12"/>
      <c r="V1" s="112"/>
      <c r="W1" s="112"/>
    </row>
    <row r="2" spans="1:25" ht="42.75" customHeight="1" thickBot="1">
      <c r="A2" s="131" t="s">
        <v>1</v>
      </c>
      <c r="B2" s="119" t="s">
        <v>2</v>
      </c>
      <c r="C2" s="120"/>
      <c r="D2" s="121"/>
      <c r="E2" s="127" t="s">
        <v>4</v>
      </c>
      <c r="F2" s="128"/>
      <c r="G2" s="128"/>
      <c r="H2" s="128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30"/>
      <c r="U2" s="131" t="s">
        <v>22</v>
      </c>
      <c r="V2" s="131" t="s">
        <v>8</v>
      </c>
      <c r="W2" s="134" t="s">
        <v>9</v>
      </c>
      <c r="X2" s="115" t="s">
        <v>19</v>
      </c>
      <c r="Y2" s="116"/>
    </row>
    <row r="3" spans="1:25" ht="42.75" customHeight="1" thickBot="1">
      <c r="A3" s="132"/>
      <c r="B3" s="122"/>
      <c r="C3" s="112"/>
      <c r="D3" s="113"/>
      <c r="E3" s="114" t="s">
        <v>3</v>
      </c>
      <c r="F3" s="123"/>
      <c r="G3" s="124"/>
      <c r="H3" s="125"/>
      <c r="I3" s="114" t="s">
        <v>5</v>
      </c>
      <c r="J3" s="123"/>
      <c r="K3" s="124"/>
      <c r="L3" s="125"/>
      <c r="M3" s="114" t="s">
        <v>6</v>
      </c>
      <c r="N3" s="123"/>
      <c r="O3" s="124"/>
      <c r="P3" s="125"/>
      <c r="Q3" s="114" t="s">
        <v>7</v>
      </c>
      <c r="R3" s="123"/>
      <c r="S3" s="124"/>
      <c r="T3" s="125"/>
      <c r="U3" s="132"/>
      <c r="V3" s="132"/>
      <c r="W3" s="135"/>
      <c r="X3" s="117"/>
      <c r="Y3" s="118"/>
    </row>
    <row r="4" spans="1:25" ht="42.75" customHeight="1" thickBot="1">
      <c r="A4" s="133"/>
      <c r="B4" s="46" t="s">
        <v>10</v>
      </c>
      <c r="C4" s="47" t="s">
        <v>11</v>
      </c>
      <c r="D4" s="48" t="s">
        <v>0</v>
      </c>
      <c r="E4" s="46" t="s">
        <v>10</v>
      </c>
      <c r="F4" s="47" t="s">
        <v>11</v>
      </c>
      <c r="G4" s="47" t="s">
        <v>0</v>
      </c>
      <c r="H4" s="49" t="s">
        <v>18</v>
      </c>
      <c r="I4" s="46" t="s">
        <v>10</v>
      </c>
      <c r="J4" s="47" t="s">
        <v>11</v>
      </c>
      <c r="K4" s="47" t="s">
        <v>0</v>
      </c>
      <c r="L4" s="49" t="s">
        <v>18</v>
      </c>
      <c r="M4" s="46" t="s">
        <v>10</v>
      </c>
      <c r="N4" s="47" t="s">
        <v>11</v>
      </c>
      <c r="O4" s="47" t="s">
        <v>0</v>
      </c>
      <c r="P4" s="49" t="s">
        <v>18</v>
      </c>
      <c r="Q4" s="46" t="s">
        <v>10</v>
      </c>
      <c r="R4" s="47" t="s">
        <v>11</v>
      </c>
      <c r="S4" s="47" t="s">
        <v>0</v>
      </c>
      <c r="T4" s="49" t="s">
        <v>18</v>
      </c>
      <c r="U4" s="133"/>
      <c r="V4" s="133"/>
      <c r="W4" s="136"/>
      <c r="X4" s="44" t="s">
        <v>20</v>
      </c>
      <c r="Y4" s="45" t="s">
        <v>21</v>
      </c>
    </row>
    <row r="5" spans="1:25" ht="30.75" customHeight="1">
      <c r="A5" s="22" t="s">
        <v>12</v>
      </c>
      <c r="B5" s="9">
        <v>2721</v>
      </c>
      <c r="C5" s="1">
        <v>180</v>
      </c>
      <c r="D5" s="15">
        <f aca="true" t="shared" si="0" ref="D5:D10">C5/B5*100</f>
        <v>6.615214994487322</v>
      </c>
      <c r="E5" s="12">
        <v>1203</v>
      </c>
      <c r="F5" s="5"/>
      <c r="G5" s="24"/>
      <c r="H5" s="15">
        <f aca="true" t="shared" si="1" ref="H5:H10">F5*0.46</f>
        <v>0</v>
      </c>
      <c r="I5" s="12">
        <v>8955</v>
      </c>
      <c r="J5" s="5"/>
      <c r="K5" s="32">
        <f aca="true" t="shared" si="2" ref="K5:K10">J5/I5*100</f>
        <v>0</v>
      </c>
      <c r="L5" s="15">
        <f>J5*0.34/100</f>
        <v>0</v>
      </c>
      <c r="M5" s="12">
        <v>5400</v>
      </c>
      <c r="N5" s="5">
        <v>1460</v>
      </c>
      <c r="O5" s="24"/>
      <c r="P5" s="15">
        <f aca="true" t="shared" si="3" ref="P5:P10">N5*0.17</f>
        <v>248.20000000000002</v>
      </c>
      <c r="Q5" s="12"/>
      <c r="R5" s="5"/>
      <c r="S5" s="24"/>
      <c r="T5" s="15"/>
      <c r="U5" s="29">
        <f aca="true" t="shared" si="4" ref="U5:U10">H5+L5+P5+T5</f>
        <v>248.20000000000002</v>
      </c>
      <c r="V5" s="20">
        <v>1646</v>
      </c>
      <c r="W5" s="37">
        <f aca="true" t="shared" si="5" ref="W5:W10">U5/V5*10</f>
        <v>1.5078979343863912</v>
      </c>
      <c r="X5" s="12"/>
      <c r="Y5" s="43">
        <v>10</v>
      </c>
    </row>
    <row r="6" spans="1:25" ht="30.75" customHeight="1">
      <c r="A6" s="23" t="s">
        <v>13</v>
      </c>
      <c r="B6" s="10">
        <v>3879</v>
      </c>
      <c r="C6" s="4">
        <v>880</v>
      </c>
      <c r="D6" s="15">
        <f t="shared" si="0"/>
        <v>22.68625934519206</v>
      </c>
      <c r="E6" s="13">
        <v>1430</v>
      </c>
      <c r="F6" s="3">
        <v>22</v>
      </c>
      <c r="G6" s="24"/>
      <c r="H6" s="15">
        <f t="shared" si="1"/>
        <v>10.120000000000001</v>
      </c>
      <c r="I6" s="13">
        <v>12025</v>
      </c>
      <c r="J6" s="3">
        <v>3600</v>
      </c>
      <c r="K6" s="32">
        <f t="shared" si="2"/>
        <v>29.93762993762994</v>
      </c>
      <c r="L6" s="15">
        <f>J6*0.34</f>
        <v>1224</v>
      </c>
      <c r="M6" s="13">
        <v>8325</v>
      </c>
      <c r="N6" s="3">
        <v>1700</v>
      </c>
      <c r="O6" s="24"/>
      <c r="P6" s="15">
        <f t="shared" si="3"/>
        <v>289</v>
      </c>
      <c r="Q6" s="13"/>
      <c r="R6" s="3"/>
      <c r="S6" s="24"/>
      <c r="T6" s="15"/>
      <c r="U6" s="29">
        <f t="shared" si="4"/>
        <v>1523.12</v>
      </c>
      <c r="V6" s="19">
        <v>2000</v>
      </c>
      <c r="W6" s="37">
        <f t="shared" si="5"/>
        <v>7.615599999999999</v>
      </c>
      <c r="X6" s="13"/>
      <c r="Y6" s="41"/>
    </row>
    <row r="7" spans="1:54" s="50" customFormat="1" ht="30.75" customHeight="1">
      <c r="A7" s="52" t="s">
        <v>14</v>
      </c>
      <c r="B7" s="53">
        <v>2100</v>
      </c>
      <c r="C7" s="54"/>
      <c r="D7" s="55">
        <f t="shared" si="0"/>
        <v>0</v>
      </c>
      <c r="E7" s="53">
        <v>500</v>
      </c>
      <c r="F7" s="54"/>
      <c r="G7" s="56"/>
      <c r="H7" s="55">
        <f t="shared" si="1"/>
        <v>0</v>
      </c>
      <c r="I7" s="53">
        <v>3000</v>
      </c>
      <c r="J7" s="54"/>
      <c r="K7" s="57">
        <f t="shared" si="2"/>
        <v>0</v>
      </c>
      <c r="L7" s="55">
        <f>J7*0.34</f>
        <v>0</v>
      </c>
      <c r="M7" s="53">
        <v>5000</v>
      </c>
      <c r="N7" s="54"/>
      <c r="O7" s="56"/>
      <c r="P7" s="55">
        <f t="shared" si="3"/>
        <v>0</v>
      </c>
      <c r="Q7" s="53"/>
      <c r="R7" s="54"/>
      <c r="S7" s="56"/>
      <c r="T7" s="55"/>
      <c r="U7" s="58">
        <f t="shared" si="4"/>
        <v>0</v>
      </c>
      <c r="V7" s="59"/>
      <c r="W7" s="60" t="e">
        <f t="shared" si="5"/>
        <v>#DIV/0!</v>
      </c>
      <c r="X7" s="53"/>
      <c r="Y7" s="6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</row>
    <row r="8" spans="1:25" ht="30.75" customHeight="1">
      <c r="A8" s="23" t="s">
        <v>15</v>
      </c>
      <c r="B8" s="10">
        <v>4000</v>
      </c>
      <c r="C8" s="4">
        <v>473</v>
      </c>
      <c r="D8" s="15">
        <f t="shared" si="0"/>
        <v>11.825</v>
      </c>
      <c r="E8" s="13">
        <v>500</v>
      </c>
      <c r="F8" s="3"/>
      <c r="G8" s="24"/>
      <c r="H8" s="15">
        <f t="shared" si="1"/>
        <v>0</v>
      </c>
      <c r="I8" s="13">
        <v>8780</v>
      </c>
      <c r="J8" s="3">
        <v>1191</v>
      </c>
      <c r="K8" s="32">
        <f t="shared" si="2"/>
        <v>13.564920273348518</v>
      </c>
      <c r="L8" s="15">
        <f>J8*0.34</f>
        <v>404.94000000000005</v>
      </c>
      <c r="M8" s="13">
        <v>10545</v>
      </c>
      <c r="N8" s="3"/>
      <c r="O8" s="24"/>
      <c r="P8" s="15">
        <f t="shared" si="3"/>
        <v>0</v>
      </c>
      <c r="Q8" s="13">
        <v>300</v>
      </c>
      <c r="R8" s="3"/>
      <c r="S8" s="24"/>
      <c r="T8" s="15">
        <f>R8*0.63</f>
        <v>0</v>
      </c>
      <c r="U8" s="29">
        <f t="shared" si="4"/>
        <v>404.94000000000005</v>
      </c>
      <c r="V8" s="19">
        <v>1961</v>
      </c>
      <c r="W8" s="37">
        <f t="shared" si="5"/>
        <v>2.064966853646099</v>
      </c>
      <c r="X8" s="13"/>
      <c r="Y8" s="41">
        <v>291</v>
      </c>
    </row>
    <row r="9" spans="1:25" ht="30.75" customHeight="1" thickBot="1">
      <c r="A9" s="18" t="s">
        <v>16</v>
      </c>
      <c r="B9" s="62">
        <v>2500</v>
      </c>
      <c r="C9" s="6">
        <v>227</v>
      </c>
      <c r="D9" s="16">
        <f t="shared" si="0"/>
        <v>9.08</v>
      </c>
      <c r="E9" s="14">
        <v>1100</v>
      </c>
      <c r="F9" s="7"/>
      <c r="G9" s="25"/>
      <c r="H9" s="16">
        <f t="shared" si="1"/>
        <v>0</v>
      </c>
      <c r="I9" s="14">
        <v>4000</v>
      </c>
      <c r="J9" s="7"/>
      <c r="K9" s="33">
        <f t="shared" si="2"/>
        <v>0</v>
      </c>
      <c r="L9" s="16">
        <f>J9*0.34</f>
        <v>0</v>
      </c>
      <c r="M9" s="14">
        <v>5400</v>
      </c>
      <c r="N9" s="7">
        <v>1846</v>
      </c>
      <c r="O9" s="25"/>
      <c r="P9" s="16">
        <f t="shared" si="3"/>
        <v>313.82000000000005</v>
      </c>
      <c r="Q9" s="14"/>
      <c r="R9" s="7"/>
      <c r="S9" s="25"/>
      <c r="T9" s="16"/>
      <c r="U9" s="30">
        <f t="shared" si="4"/>
        <v>313.82000000000005</v>
      </c>
      <c r="V9" s="21">
        <v>930</v>
      </c>
      <c r="W9" s="38">
        <f t="shared" si="5"/>
        <v>3.374408602150538</v>
      </c>
      <c r="X9" s="14"/>
      <c r="Y9" s="42"/>
    </row>
    <row r="10" spans="1:25" s="28" customFormat="1" ht="33" customHeight="1" thickBot="1">
      <c r="A10" s="36" t="s">
        <v>17</v>
      </c>
      <c r="B10" s="11">
        <f>+B5+B6+B7+B8+B9</f>
        <v>15200</v>
      </c>
      <c r="C10" s="8">
        <f>+C5+C6+C7+C8+C9</f>
        <v>1760</v>
      </c>
      <c r="D10" s="17">
        <f t="shared" si="0"/>
        <v>11.578947368421053</v>
      </c>
      <c r="E10" s="35">
        <f>+E5+E6+E7+E8+E9</f>
        <v>4733</v>
      </c>
      <c r="F10" s="8"/>
      <c r="G10" s="26"/>
      <c r="H10" s="34">
        <f t="shared" si="1"/>
        <v>0</v>
      </c>
      <c r="I10" s="11">
        <f>+I5+I6+I7+I8+I9</f>
        <v>36760</v>
      </c>
      <c r="J10" s="8">
        <f>+J5+J6+J7+J8+J9</f>
        <v>4791</v>
      </c>
      <c r="K10" s="34">
        <f t="shared" si="2"/>
        <v>13.033188248095756</v>
      </c>
      <c r="L10" s="17">
        <f>J10*0.34</f>
        <v>1628.94</v>
      </c>
      <c r="M10" s="35">
        <f>+M5+M6+M7+M8+M9</f>
        <v>34670</v>
      </c>
      <c r="N10" s="8"/>
      <c r="O10" s="26"/>
      <c r="P10" s="17">
        <f t="shared" si="3"/>
        <v>0</v>
      </c>
      <c r="Q10" s="11">
        <f>SUM(Q5:Q9)</f>
        <v>300</v>
      </c>
      <c r="R10" s="8"/>
      <c r="S10" s="26"/>
      <c r="T10" s="17">
        <f>R10*0.63</f>
        <v>0</v>
      </c>
      <c r="U10" s="31">
        <f t="shared" si="4"/>
        <v>1628.94</v>
      </c>
      <c r="V10" s="27">
        <f>+V5+V6+V7+V8+V9</f>
        <v>6537</v>
      </c>
      <c r="W10" s="39">
        <f t="shared" si="5"/>
        <v>2.4918770078017443</v>
      </c>
      <c r="X10" s="11">
        <f>SUM(X5:X9)</f>
        <v>0</v>
      </c>
      <c r="Y10" s="40">
        <f>SUM(Y5:Y9)</f>
        <v>301</v>
      </c>
    </row>
  </sheetData>
  <sheetProtection/>
  <mergeCells count="12">
    <mergeCell ref="X2:Y3"/>
    <mergeCell ref="E3:H3"/>
    <mergeCell ref="I3:L3"/>
    <mergeCell ref="M3:P3"/>
    <mergeCell ref="Q3:T3"/>
    <mergeCell ref="A1:W1"/>
    <mergeCell ref="A2:A4"/>
    <mergeCell ref="B2:D3"/>
    <mergeCell ref="E2:T2"/>
    <mergeCell ref="U2:U4"/>
    <mergeCell ref="V2:V4"/>
    <mergeCell ref="W2:W4"/>
  </mergeCells>
  <printOptions/>
  <pageMargins left="0.7480314960629921" right="0.7480314960629921" top="0.984251968503937" bottom="0.984251968503937" header="0.5118110236220472" footer="0.5118110236220472"/>
  <pageSetup fitToWidth="2" fitToHeight="1" horizontalDpi="600" verticalDpi="600" orientation="landscape" paperSize="9" scale="5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Y10"/>
  <sheetViews>
    <sheetView tabSelected="1" zoomScale="81" zoomScaleNormal="81" workbookViewId="0" topLeftCell="A1">
      <selection activeCell="E22" sqref="E22"/>
    </sheetView>
  </sheetViews>
  <sheetFormatPr defaultColWidth="9.00390625" defaultRowHeight="12.75"/>
  <cols>
    <col min="1" max="1" width="23.375" style="2" customWidth="1"/>
    <col min="2" max="2" width="9.25390625" style="2" customWidth="1"/>
    <col min="3" max="4" width="8.375" style="2" customWidth="1"/>
    <col min="5" max="5" width="9.625" style="2" customWidth="1"/>
    <col min="6" max="8" width="8.375" style="2" customWidth="1"/>
    <col min="9" max="9" width="8.875" style="2" customWidth="1"/>
    <col min="10" max="11" width="8.375" style="2" customWidth="1"/>
    <col min="12" max="12" width="10.125" style="2" customWidth="1"/>
    <col min="13" max="13" width="8.875" style="2" customWidth="1"/>
    <col min="14" max="16" width="8.375" style="2" customWidth="1"/>
    <col min="17" max="17" width="8.875" style="2" customWidth="1"/>
    <col min="18" max="19" width="6.875" style="2" customWidth="1"/>
    <col min="20" max="20" width="7.75390625" style="2" customWidth="1"/>
    <col min="21" max="21" width="11.00390625" style="2" customWidth="1"/>
    <col min="22" max="22" width="10.125" style="2" customWidth="1"/>
    <col min="23" max="23" width="11.625" style="2" customWidth="1"/>
    <col min="24" max="24" width="11.00390625" style="2" customWidth="1"/>
    <col min="25" max="26" width="8.375" style="2" customWidth="1"/>
    <col min="27" max="16384" width="9.125" style="2" customWidth="1"/>
  </cols>
  <sheetData>
    <row r="1" spans="1:26" ht="42.75" customHeight="1" thickBot="1">
      <c r="A1" s="126" t="s">
        <v>34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12"/>
      <c r="W1" s="112"/>
      <c r="X1" s="112"/>
      <c r="Y1" s="112"/>
      <c r="Z1" s="112"/>
    </row>
    <row r="2" spans="1:26" ht="42.75" customHeight="1" thickBot="1">
      <c r="A2" s="156" t="s">
        <v>1</v>
      </c>
      <c r="B2" s="137" t="s">
        <v>2</v>
      </c>
      <c r="C2" s="138"/>
      <c r="D2" s="139"/>
      <c r="E2" s="143" t="s">
        <v>4</v>
      </c>
      <c r="F2" s="144"/>
      <c r="G2" s="144"/>
      <c r="H2" s="144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6"/>
      <c r="U2" s="147" t="s">
        <v>28</v>
      </c>
      <c r="V2" s="131" t="s">
        <v>29</v>
      </c>
      <c r="W2" s="131" t="s">
        <v>8</v>
      </c>
      <c r="X2" s="131" t="s">
        <v>30</v>
      </c>
      <c r="Y2" s="138" t="s">
        <v>33</v>
      </c>
      <c r="Z2" s="139"/>
    </row>
    <row r="3" spans="1:26" ht="42.75" customHeight="1" thickBot="1">
      <c r="A3" s="157"/>
      <c r="B3" s="140"/>
      <c r="C3" s="141"/>
      <c r="D3" s="142"/>
      <c r="E3" s="150" t="s">
        <v>3</v>
      </c>
      <c r="F3" s="151"/>
      <c r="G3" s="152"/>
      <c r="H3" s="153"/>
      <c r="I3" s="150" t="s">
        <v>5</v>
      </c>
      <c r="J3" s="151"/>
      <c r="K3" s="152"/>
      <c r="L3" s="153"/>
      <c r="M3" s="150" t="s">
        <v>6</v>
      </c>
      <c r="N3" s="151"/>
      <c r="O3" s="152"/>
      <c r="P3" s="153"/>
      <c r="Q3" s="150" t="s">
        <v>7</v>
      </c>
      <c r="R3" s="151"/>
      <c r="S3" s="152"/>
      <c r="T3" s="153"/>
      <c r="U3" s="148"/>
      <c r="V3" s="132"/>
      <c r="W3" s="132"/>
      <c r="X3" s="132"/>
      <c r="Y3" s="154"/>
      <c r="Z3" s="155"/>
    </row>
    <row r="4" spans="1:26" ht="42.75" customHeight="1" thickBot="1">
      <c r="A4" s="158"/>
      <c r="B4" s="46" t="s">
        <v>10</v>
      </c>
      <c r="C4" s="47" t="s">
        <v>11</v>
      </c>
      <c r="D4" s="48" t="s">
        <v>0</v>
      </c>
      <c r="E4" s="46" t="s">
        <v>10</v>
      </c>
      <c r="F4" s="47" t="s">
        <v>11</v>
      </c>
      <c r="G4" s="47" t="s">
        <v>0</v>
      </c>
      <c r="H4" s="49" t="s">
        <v>18</v>
      </c>
      <c r="I4" s="46" t="s">
        <v>10</v>
      </c>
      <c r="J4" s="47" t="s">
        <v>11</v>
      </c>
      <c r="K4" s="47" t="s">
        <v>0</v>
      </c>
      <c r="L4" s="49" t="s">
        <v>18</v>
      </c>
      <c r="M4" s="46" t="s">
        <v>10</v>
      </c>
      <c r="N4" s="47" t="s">
        <v>11</v>
      </c>
      <c r="O4" s="47" t="s">
        <v>0</v>
      </c>
      <c r="P4" s="49" t="s">
        <v>18</v>
      </c>
      <c r="Q4" s="46" t="s">
        <v>10</v>
      </c>
      <c r="R4" s="47" t="s">
        <v>11</v>
      </c>
      <c r="S4" s="47" t="s">
        <v>0</v>
      </c>
      <c r="T4" s="49" t="s">
        <v>18</v>
      </c>
      <c r="U4" s="149"/>
      <c r="V4" s="133"/>
      <c r="W4" s="133"/>
      <c r="X4" s="133"/>
      <c r="Y4" s="47" t="s">
        <v>11</v>
      </c>
      <c r="Z4" s="49" t="s">
        <v>18</v>
      </c>
    </row>
    <row r="5" spans="1:26" s="87" customFormat="1" ht="61.5" customHeight="1">
      <c r="A5" s="83" t="s">
        <v>26</v>
      </c>
      <c r="B5" s="86">
        <v>2721</v>
      </c>
      <c r="C5" s="63">
        <v>2613</v>
      </c>
      <c r="D5" s="64">
        <f aca="true" t="shared" si="0" ref="D5:D10">C5/B5*100</f>
        <v>96.03087100330761</v>
      </c>
      <c r="E5" s="65">
        <v>1203</v>
      </c>
      <c r="F5" s="66">
        <v>1330</v>
      </c>
      <c r="G5" s="67">
        <f aca="true" t="shared" si="1" ref="G5:G10">F5/E5*100</f>
        <v>110.55694098088114</v>
      </c>
      <c r="H5" s="64">
        <f aca="true" t="shared" si="2" ref="H5:H10">F5*0.45</f>
        <v>598.5</v>
      </c>
      <c r="I5" s="65">
        <v>8955</v>
      </c>
      <c r="J5" s="66">
        <v>11925</v>
      </c>
      <c r="K5" s="67">
        <f aca="true" t="shared" si="3" ref="K5:K10">J5/I5*100</f>
        <v>133.16582914572865</v>
      </c>
      <c r="L5" s="64">
        <f aca="true" t="shared" si="4" ref="L5:L10">J5*0.32</f>
        <v>3816</v>
      </c>
      <c r="M5" s="65">
        <v>5400</v>
      </c>
      <c r="N5" s="66">
        <v>7935</v>
      </c>
      <c r="O5" s="67">
        <f aca="true" t="shared" si="5" ref="O5:O10">N5/M5*100</f>
        <v>146.94444444444446</v>
      </c>
      <c r="P5" s="64">
        <f aca="true" t="shared" si="6" ref="P5:P10">N5*0.18</f>
        <v>1428.3</v>
      </c>
      <c r="Q5" s="65"/>
      <c r="R5" s="66"/>
      <c r="S5" s="67"/>
      <c r="T5" s="64"/>
      <c r="U5" s="68">
        <f aca="true" t="shared" si="7" ref="U5:U10">(F5+J5+N5+R5)/(E5+I5+M5+Q5)*100</f>
        <v>136.20002571024554</v>
      </c>
      <c r="V5" s="68">
        <f>H5+L5+P5+T5</f>
        <v>5842.8</v>
      </c>
      <c r="W5" s="69">
        <v>1646</v>
      </c>
      <c r="X5" s="70">
        <f>V5/W5*10</f>
        <v>35.49696233292831</v>
      </c>
      <c r="Y5" s="66">
        <v>254</v>
      </c>
      <c r="Z5" s="64">
        <f aca="true" t="shared" si="8" ref="Z5:Z10">Y5*0.22</f>
        <v>55.88</v>
      </c>
    </row>
    <row r="6" spans="1:26" s="87" customFormat="1" ht="67.5" customHeight="1">
      <c r="A6" s="84" t="s">
        <v>27</v>
      </c>
      <c r="B6" s="88">
        <v>3879</v>
      </c>
      <c r="C6" s="71">
        <v>3479</v>
      </c>
      <c r="D6" s="64">
        <f t="shared" si="0"/>
        <v>89.68806393400361</v>
      </c>
      <c r="E6" s="72">
        <v>1430</v>
      </c>
      <c r="F6" s="73">
        <v>1515</v>
      </c>
      <c r="G6" s="67">
        <f t="shared" si="1"/>
        <v>105.94405594405593</v>
      </c>
      <c r="H6" s="64">
        <f t="shared" si="2"/>
        <v>681.75</v>
      </c>
      <c r="I6" s="72">
        <v>12025</v>
      </c>
      <c r="J6" s="73">
        <v>14636</v>
      </c>
      <c r="K6" s="67">
        <f t="shared" si="3"/>
        <v>121.71309771309771</v>
      </c>
      <c r="L6" s="64">
        <f t="shared" si="4"/>
        <v>4683.52</v>
      </c>
      <c r="M6" s="72">
        <v>8325</v>
      </c>
      <c r="N6" s="73">
        <v>4600</v>
      </c>
      <c r="O6" s="67">
        <f t="shared" si="5"/>
        <v>55.25525525525525</v>
      </c>
      <c r="P6" s="64">
        <f t="shared" si="6"/>
        <v>828</v>
      </c>
      <c r="Q6" s="72"/>
      <c r="R6" s="73"/>
      <c r="S6" s="67"/>
      <c r="T6" s="64"/>
      <c r="U6" s="68">
        <f t="shared" si="7"/>
        <v>95.27548209366391</v>
      </c>
      <c r="V6" s="68">
        <f>H6+L6+P6+T6</f>
        <v>6193.27</v>
      </c>
      <c r="W6" s="74">
        <v>2000</v>
      </c>
      <c r="X6" s="70">
        <f>V6/W6*10</f>
        <v>30.96635</v>
      </c>
      <c r="Y6" s="73">
        <v>700</v>
      </c>
      <c r="Z6" s="64">
        <f t="shared" si="8"/>
        <v>154</v>
      </c>
    </row>
    <row r="7" spans="1:51" s="110" customFormat="1" ht="39" customHeight="1">
      <c r="A7" s="103" t="s">
        <v>14</v>
      </c>
      <c r="B7" s="88">
        <v>2100</v>
      </c>
      <c r="C7" s="71">
        <v>494</v>
      </c>
      <c r="D7" s="104">
        <f t="shared" si="0"/>
        <v>23.523809523809526</v>
      </c>
      <c r="E7" s="88">
        <v>500</v>
      </c>
      <c r="F7" s="71">
        <v>246</v>
      </c>
      <c r="G7" s="67">
        <f t="shared" si="1"/>
        <v>49.2</v>
      </c>
      <c r="H7" s="64">
        <f t="shared" si="2"/>
        <v>110.7</v>
      </c>
      <c r="I7" s="88">
        <v>3000</v>
      </c>
      <c r="J7" s="105"/>
      <c r="K7" s="106">
        <f t="shared" si="3"/>
        <v>0</v>
      </c>
      <c r="L7" s="64">
        <f t="shared" si="4"/>
        <v>0</v>
      </c>
      <c r="M7" s="88">
        <v>5000</v>
      </c>
      <c r="N7" s="71">
        <v>3992</v>
      </c>
      <c r="O7" s="67">
        <f t="shared" si="5"/>
        <v>79.84</v>
      </c>
      <c r="P7" s="64">
        <f t="shared" si="6"/>
        <v>718.56</v>
      </c>
      <c r="Q7" s="88"/>
      <c r="R7" s="71"/>
      <c r="S7" s="106"/>
      <c r="T7" s="104"/>
      <c r="U7" s="68">
        <f t="shared" si="7"/>
        <v>49.858823529411765</v>
      </c>
      <c r="V7" s="107">
        <f>H7+L7+P7+T7</f>
        <v>829.26</v>
      </c>
      <c r="W7" s="108"/>
      <c r="X7" s="70"/>
      <c r="Y7" s="71"/>
      <c r="Z7" s="64">
        <f t="shared" si="8"/>
        <v>0</v>
      </c>
      <c r="AA7" s="109"/>
      <c r="AB7" s="109"/>
      <c r="AC7" s="109"/>
      <c r="AD7" s="109"/>
      <c r="AE7" s="109"/>
      <c r="AF7" s="109"/>
      <c r="AG7" s="109"/>
      <c r="AH7" s="109"/>
      <c r="AI7" s="109"/>
      <c r="AJ7" s="109"/>
      <c r="AK7" s="109"/>
      <c r="AL7" s="109"/>
      <c r="AM7" s="109"/>
      <c r="AN7" s="109"/>
      <c r="AO7" s="109"/>
      <c r="AP7" s="109"/>
      <c r="AQ7" s="109"/>
      <c r="AR7" s="109"/>
      <c r="AS7" s="109"/>
      <c r="AT7" s="109"/>
      <c r="AU7" s="109"/>
      <c r="AV7" s="109"/>
      <c r="AW7" s="109"/>
      <c r="AX7" s="109"/>
      <c r="AY7" s="109"/>
    </row>
    <row r="8" spans="1:26" s="87" customFormat="1" ht="39" customHeight="1">
      <c r="A8" s="84" t="s">
        <v>31</v>
      </c>
      <c r="B8" s="88">
        <v>4000</v>
      </c>
      <c r="C8" s="71">
        <v>2459</v>
      </c>
      <c r="D8" s="64">
        <f t="shared" si="0"/>
        <v>61.475</v>
      </c>
      <c r="E8" s="72">
        <v>500</v>
      </c>
      <c r="F8" s="73">
        <v>517</v>
      </c>
      <c r="G8" s="67">
        <f t="shared" si="1"/>
        <v>103.4</v>
      </c>
      <c r="H8" s="64">
        <f t="shared" si="2"/>
        <v>232.65</v>
      </c>
      <c r="I8" s="72">
        <v>8780</v>
      </c>
      <c r="J8" s="73">
        <v>8158</v>
      </c>
      <c r="K8" s="67">
        <f t="shared" si="3"/>
        <v>92.91571753986332</v>
      </c>
      <c r="L8" s="64">
        <f t="shared" si="4"/>
        <v>2610.56</v>
      </c>
      <c r="M8" s="72">
        <v>10545</v>
      </c>
      <c r="N8" s="73">
        <v>5779</v>
      </c>
      <c r="O8" s="67">
        <f t="shared" si="5"/>
        <v>54.803224276908495</v>
      </c>
      <c r="P8" s="64">
        <f t="shared" si="6"/>
        <v>1040.22</v>
      </c>
      <c r="Q8" s="72">
        <v>300</v>
      </c>
      <c r="R8" s="73">
        <v>224</v>
      </c>
      <c r="S8" s="67">
        <f>R8/Q8*100</f>
        <v>74.66666666666667</v>
      </c>
      <c r="T8" s="64">
        <f>R8*0.85</f>
        <v>190.4</v>
      </c>
      <c r="U8" s="68">
        <f t="shared" si="7"/>
        <v>72.93416149068322</v>
      </c>
      <c r="V8" s="68">
        <f>H8+L8+P8+T8</f>
        <v>4073.8300000000004</v>
      </c>
      <c r="W8" s="74">
        <v>1961</v>
      </c>
      <c r="X8" s="70">
        <f>V8/W8*10</f>
        <v>20.774247832738403</v>
      </c>
      <c r="Y8" s="73">
        <v>188</v>
      </c>
      <c r="Z8" s="64">
        <f t="shared" si="8"/>
        <v>41.36</v>
      </c>
    </row>
    <row r="9" spans="1:26" s="87" customFormat="1" ht="39" customHeight="1" thickBot="1">
      <c r="A9" s="85" t="s">
        <v>32</v>
      </c>
      <c r="B9" s="111">
        <v>2500</v>
      </c>
      <c r="C9" s="75">
        <v>2690</v>
      </c>
      <c r="D9" s="76">
        <f t="shared" si="0"/>
        <v>107.60000000000001</v>
      </c>
      <c r="E9" s="77">
        <v>1100</v>
      </c>
      <c r="F9" s="79">
        <v>650</v>
      </c>
      <c r="G9" s="78">
        <f t="shared" si="1"/>
        <v>59.09090909090909</v>
      </c>
      <c r="H9" s="64">
        <f t="shared" si="2"/>
        <v>292.5</v>
      </c>
      <c r="I9" s="77">
        <v>4000</v>
      </c>
      <c r="J9" s="79">
        <v>6214</v>
      </c>
      <c r="K9" s="78">
        <f t="shared" si="3"/>
        <v>155.35000000000002</v>
      </c>
      <c r="L9" s="76">
        <f t="shared" si="4"/>
        <v>1988.48</v>
      </c>
      <c r="M9" s="77">
        <v>5400</v>
      </c>
      <c r="N9" s="79">
        <v>7023</v>
      </c>
      <c r="O9" s="78">
        <f t="shared" si="5"/>
        <v>130.05555555555554</v>
      </c>
      <c r="P9" s="64">
        <f t="shared" si="6"/>
        <v>1264.1399999999999</v>
      </c>
      <c r="Q9" s="77"/>
      <c r="R9" s="79"/>
      <c r="S9" s="78"/>
      <c r="T9" s="76"/>
      <c r="U9" s="80">
        <f t="shared" si="7"/>
        <v>132.25714285714284</v>
      </c>
      <c r="V9" s="80">
        <f>H9+L9+P9+T9</f>
        <v>3545.12</v>
      </c>
      <c r="W9" s="81">
        <v>930</v>
      </c>
      <c r="X9" s="82">
        <f>V9/W9*10</f>
        <v>38.119569892473116</v>
      </c>
      <c r="Y9" s="79">
        <v>177</v>
      </c>
      <c r="Z9" s="76">
        <f t="shared" si="8"/>
        <v>38.94</v>
      </c>
    </row>
    <row r="10" spans="1:26" s="95" customFormat="1" ht="48" customHeight="1" thickBot="1">
      <c r="A10" s="89" t="s">
        <v>17</v>
      </c>
      <c r="B10" s="90">
        <f>SUM(B5:B9)</f>
        <v>15200</v>
      </c>
      <c r="C10" s="91">
        <f>SUM(C5:C9)</f>
        <v>11735</v>
      </c>
      <c r="D10" s="92">
        <f t="shared" si="0"/>
        <v>77.20394736842105</v>
      </c>
      <c r="E10" s="99">
        <f>SUM(E5:E9)</f>
        <v>4733</v>
      </c>
      <c r="F10" s="91">
        <f>SUM(F5:F9)</f>
        <v>4258</v>
      </c>
      <c r="G10" s="93">
        <f t="shared" si="1"/>
        <v>89.96408197760405</v>
      </c>
      <c r="H10" s="93">
        <f t="shared" si="2"/>
        <v>1916.1000000000001</v>
      </c>
      <c r="I10" s="90">
        <f>SUM(I5:I9)</f>
        <v>36760</v>
      </c>
      <c r="J10" s="91">
        <f>SUM(J5:J9)</f>
        <v>40933</v>
      </c>
      <c r="K10" s="100">
        <f t="shared" si="3"/>
        <v>111.35201305767137</v>
      </c>
      <c r="L10" s="92">
        <f t="shared" si="4"/>
        <v>13098.56</v>
      </c>
      <c r="M10" s="98">
        <f>SUM(M5:M9)</f>
        <v>34670</v>
      </c>
      <c r="N10" s="91">
        <f>SUM(N5:N9)</f>
        <v>29329</v>
      </c>
      <c r="O10" s="93">
        <f t="shared" si="5"/>
        <v>84.59475050475915</v>
      </c>
      <c r="P10" s="92">
        <f t="shared" si="6"/>
        <v>5279.22</v>
      </c>
      <c r="Q10" s="90">
        <f>SUM(Q5:Q9)</f>
        <v>300</v>
      </c>
      <c r="R10" s="102">
        <f>SUM(R8:R9)</f>
        <v>224</v>
      </c>
      <c r="S10" s="93">
        <f>SUM(S8:S9)</f>
        <v>74.66666666666667</v>
      </c>
      <c r="T10" s="92">
        <f>R10*0.85</f>
        <v>190.4</v>
      </c>
      <c r="U10" s="94">
        <f t="shared" si="7"/>
        <v>97.7518538378039</v>
      </c>
      <c r="V10" s="97">
        <f>SUM(V5:V9)</f>
        <v>20484.28</v>
      </c>
      <c r="W10" s="101">
        <f>SUM(W5:W9)</f>
        <v>6537</v>
      </c>
      <c r="X10" s="96">
        <f>V10/W10*10</f>
        <v>31.33590331956555</v>
      </c>
      <c r="Y10" s="91">
        <f>SUM(Y5:Y9)</f>
        <v>1319</v>
      </c>
      <c r="Z10" s="92">
        <f t="shared" si="8"/>
        <v>290.18</v>
      </c>
    </row>
    <row r="14" ht="12" customHeight="1"/>
  </sheetData>
  <mergeCells count="13">
    <mergeCell ref="W2:W4"/>
    <mergeCell ref="A1:Z1"/>
    <mergeCell ref="E3:H3"/>
    <mergeCell ref="I3:L3"/>
    <mergeCell ref="Y2:Z3"/>
    <mergeCell ref="X2:X4"/>
    <mergeCell ref="M3:P3"/>
    <mergeCell ref="Q3:T3"/>
    <mergeCell ref="A2:A4"/>
    <mergeCell ref="B2:D3"/>
    <mergeCell ref="E2:T2"/>
    <mergeCell ref="U2:U4"/>
    <mergeCell ref="V2:V4"/>
  </mergeCells>
  <printOptions/>
  <pageMargins left="0.3937007874015748" right="0.3937007874015748" top="0.984251968503937" bottom="0.984251968503937" header="0.5118110236220472" footer="0.5118110236220472"/>
  <pageSetup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sox-4</dc:creator>
  <cp:keywords/>
  <dc:description/>
  <cp:lastModifiedBy>sox-4</cp:lastModifiedBy>
  <cp:lastPrinted>2015-07-03T07:10:07Z</cp:lastPrinted>
  <dcterms:created xsi:type="dcterms:W3CDTF">2014-04-14T08:12:46Z</dcterms:created>
  <dcterms:modified xsi:type="dcterms:W3CDTF">2015-09-14T06:42:20Z</dcterms:modified>
  <cp:category/>
  <cp:version/>
  <cp:contentType/>
  <cp:contentStatus/>
</cp:coreProperties>
</file>