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29.06.16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<sst xmlns="http://schemas.openxmlformats.org/spreadsheetml/2006/main" count="52" uniqueCount="28">
  <si>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</si>
  <si>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</si>
  <si>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</si>
  <si>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</si>
  <si>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</si>
  <si>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</si>
  <si>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</si>
  <si>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</si>
  <si>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</si>
  <si>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</si>
  <si>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</si>
  <si>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</si>
  <si>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</si>
  <si>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</si>
  <si>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</si>
  <si>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</si>
  <si>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</si>
  <si>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</si>
  <si>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</si>
  <si>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</si>
  <si>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</si>
  <si>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</si>
  <si>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</si>
  <si>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</si>
  <si>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</si>
  <si>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</si>
  <si>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</si>
  <si>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Сенокошение и заготовка кормов по Лотошинскому району на утро 29 июня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</si>
</sst>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1" fontId="22" fillId="0" borderId="34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center" vertical="center" wrapText="1"/>
    </xf>
    <xf numFmtId="164" fontId="21" fillId="0" borderId="39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2" fontId="23" fillId="0" borderId="34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="75" zoomScaleNormal="75" workbookViewId="0" topLeftCell="A1">
      <selection activeCell="E24" sqref="E24"/>
    </sheetView>
  </sheetViews>
  <sheetFormatPr defaultColWidth="9.00390625" defaultRowHeight="12.75"/>
  <cols>
    <col min="1" max="1" width="22.625" style="1" customWidth="1"/>
    <col min="2" max="5" width="7.625" style="1" customWidth="1"/>
    <col min="6" max="6" width="7.375" style="1" customWidth="1"/>
    <col min="7" max="7" width="6.875" style="1" customWidth="1"/>
    <col min="8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4" width="5.25390625" style="1" customWidth="1"/>
    <col min="25" max="25" width="7.125" style="1" customWidth="1"/>
    <col min="26" max="28" width="5.25390625" style="1" customWidth="1"/>
    <col min="29" max="29" width="7.125" style="1" customWidth="1"/>
    <col min="30" max="33" width="5.25390625" style="1" customWidth="1"/>
    <col min="34" max="34" width="8.375" style="1" customWidth="1"/>
    <col min="35" max="35" width="8.8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  <c r="AJ1" s="69"/>
      <c r="AK1" s="69"/>
    </row>
    <row r="2" spans="1:37" ht="42.75" customHeight="1" thickBot="1">
      <c r="A2" s="77" t="s">
        <v>1</v>
      </c>
      <c r="B2" s="80" t="s">
        <v>23</v>
      </c>
      <c r="C2" s="81"/>
      <c r="D2" s="82"/>
      <c r="E2" s="70" t="s">
        <v>3</v>
      </c>
      <c r="F2" s="71"/>
      <c r="G2" s="71"/>
      <c r="H2" s="7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  <c r="AC2" s="86" t="s">
        <v>15</v>
      </c>
      <c r="AD2" s="87"/>
      <c r="AE2" s="87"/>
      <c r="AF2" s="87"/>
      <c r="AG2" s="88"/>
      <c r="AH2" s="74" t="s">
        <v>12</v>
      </c>
      <c r="AI2" s="74" t="s">
        <v>26</v>
      </c>
      <c r="AJ2" s="74" t="s">
        <v>7</v>
      </c>
      <c r="AK2" s="74" t="s">
        <v>24</v>
      </c>
    </row>
    <row r="3" spans="1:37" ht="42.75" customHeight="1" thickBot="1">
      <c r="A3" s="78"/>
      <c r="B3" s="83"/>
      <c r="C3" s="84"/>
      <c r="D3" s="85"/>
      <c r="E3" s="70" t="s">
        <v>2</v>
      </c>
      <c r="F3" s="71"/>
      <c r="G3" s="71"/>
      <c r="H3" s="92"/>
      <c r="I3" s="64" t="s">
        <v>4</v>
      </c>
      <c r="J3" s="65"/>
      <c r="K3" s="66"/>
      <c r="L3" s="67"/>
      <c r="M3" s="64" t="s">
        <v>5</v>
      </c>
      <c r="N3" s="65"/>
      <c r="O3" s="66"/>
      <c r="P3" s="67"/>
      <c r="Q3" s="64" t="s">
        <v>6</v>
      </c>
      <c r="R3" s="65"/>
      <c r="S3" s="66"/>
      <c r="T3" s="67"/>
      <c r="U3" s="64" t="s">
        <v>20</v>
      </c>
      <c r="V3" s="65"/>
      <c r="W3" s="66"/>
      <c r="X3" s="67"/>
      <c r="Y3" s="64" t="s">
        <v>25</v>
      </c>
      <c r="Z3" s="65"/>
      <c r="AA3" s="66"/>
      <c r="AB3" s="67"/>
      <c r="AC3" s="89"/>
      <c r="AD3" s="90"/>
      <c r="AE3" s="90"/>
      <c r="AF3" s="90"/>
      <c r="AG3" s="91"/>
      <c r="AH3" s="75"/>
      <c r="AI3" s="75"/>
      <c r="AJ3" s="75"/>
      <c r="AK3" s="75"/>
    </row>
    <row r="4" spans="1:37" ht="42.75" customHeight="1" thickBot="1">
      <c r="A4" s="79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6" t="s">
        <v>16</v>
      </c>
      <c r="AD4" s="47" t="s">
        <v>17</v>
      </c>
      <c r="AE4" s="47" t="s">
        <v>0</v>
      </c>
      <c r="AF4" s="48" t="s">
        <v>18</v>
      </c>
      <c r="AG4" s="49" t="s">
        <v>19</v>
      </c>
      <c r="AH4" s="76"/>
      <c r="AI4" s="76"/>
      <c r="AJ4" s="76"/>
      <c r="AK4" s="76"/>
    </row>
    <row r="5" spans="1:37" s="30" customFormat="1" ht="51" customHeight="1">
      <c r="A5" s="26" t="s">
        <v>9</v>
      </c>
      <c r="B5" s="29">
        <v>3087</v>
      </c>
      <c r="C5" s="6">
        <v>694</v>
      </c>
      <c r="D5" s="7">
        <f>C5/B5*100</f>
        <v>22.481373501781665</v>
      </c>
      <c r="E5" s="8">
        <v>1276</v>
      </c>
      <c r="F5" s="9"/>
      <c r="G5" s="10">
        <f>F5/E5*100</f>
        <v>0</v>
      </c>
      <c r="H5" s="7">
        <f>F5*0.45</f>
        <v>0</v>
      </c>
      <c r="I5" s="8">
        <v>13560</v>
      </c>
      <c r="J5" s="9">
        <v>3590</v>
      </c>
      <c r="K5" s="10">
        <f>J5/I5*100</f>
        <v>26.474926253687315</v>
      </c>
      <c r="L5" s="7">
        <f>J5*0.32</f>
        <v>1148.8</v>
      </c>
      <c r="M5" s="8">
        <v>5510</v>
      </c>
      <c r="N5" s="9">
        <v>1530</v>
      </c>
      <c r="O5" s="10">
        <f>N5/M5*100</f>
        <v>27.76769509981851</v>
      </c>
      <c r="P5" s="7">
        <f>N5*0.18</f>
        <v>275.4</v>
      </c>
      <c r="Q5" s="8"/>
      <c r="R5" s="9"/>
      <c r="S5" s="10"/>
      <c r="T5" s="7"/>
      <c r="U5" s="8">
        <v>800</v>
      </c>
      <c r="V5" s="9"/>
      <c r="W5" s="10">
        <f>V5/U5*100</f>
        <v>0</v>
      </c>
      <c r="X5" s="7">
        <f>V5*0.22</f>
        <v>0</v>
      </c>
      <c r="Y5" s="8">
        <v>200</v>
      </c>
      <c r="Z5" s="9"/>
      <c r="AA5" s="10">
        <f>Z5/Y5*100</f>
        <v>0</v>
      </c>
      <c r="AB5" s="7">
        <f>Z5*1</f>
        <v>0</v>
      </c>
      <c r="AC5" s="50">
        <v>478</v>
      </c>
      <c r="AD5" s="51"/>
      <c r="AE5" s="52">
        <f>AD5*100/AC5</f>
        <v>0</v>
      </c>
      <c r="AF5" s="53"/>
      <c r="AG5" s="54" t="e">
        <f>AF5/AD5*10</f>
        <v>#DIV/0!</v>
      </c>
      <c r="AH5" s="11">
        <f>(F5+J5+N5+R5+V5+Z5)/(E5+I5+M5+Q5+U5+Y5)*100</f>
        <v>23.985758455916802</v>
      </c>
      <c r="AI5" s="11">
        <f>H5+L5+P5+T5+X5+AB5</f>
        <v>1424.1999999999998</v>
      </c>
      <c r="AJ5" s="12">
        <v>1720</v>
      </c>
      <c r="AK5" s="13">
        <f>AI5/AJ5*10</f>
        <v>8.280232558139534</v>
      </c>
    </row>
    <row r="6" spans="1:37" s="30" customFormat="1" ht="51" customHeight="1">
      <c r="A6" s="27" t="s">
        <v>22</v>
      </c>
      <c r="B6" s="31">
        <v>3323</v>
      </c>
      <c r="C6" s="14">
        <v>1037</v>
      </c>
      <c r="D6" s="7">
        <f>C6/B6*100</f>
        <v>31.206740896780016</v>
      </c>
      <c r="E6" s="15">
        <v>1500</v>
      </c>
      <c r="F6" s="16">
        <v>266</v>
      </c>
      <c r="G6" s="10">
        <f>F6/E6*100</f>
        <v>17.733333333333334</v>
      </c>
      <c r="H6" s="7">
        <f>F6*0.45</f>
        <v>119.7</v>
      </c>
      <c r="I6" s="15">
        <v>14300</v>
      </c>
      <c r="J6" s="16">
        <v>4366</v>
      </c>
      <c r="K6" s="10">
        <f>J6/I6*100</f>
        <v>30.53146853146853</v>
      </c>
      <c r="L6" s="7">
        <f>J6*0.32</f>
        <v>1397.1200000000001</v>
      </c>
      <c r="M6" s="15">
        <v>7524</v>
      </c>
      <c r="N6" s="16"/>
      <c r="O6" s="10">
        <f>N6/M6*100</f>
        <v>0</v>
      </c>
      <c r="P6" s="7">
        <f>N6*0.18</f>
        <v>0</v>
      </c>
      <c r="Q6" s="15"/>
      <c r="R6" s="16"/>
      <c r="S6" s="10"/>
      <c r="T6" s="7"/>
      <c r="U6" s="15">
        <v>800</v>
      </c>
      <c r="V6" s="16"/>
      <c r="W6" s="10">
        <f>V6/U6*100</f>
        <v>0</v>
      </c>
      <c r="X6" s="7">
        <f>V6*0.22</f>
        <v>0</v>
      </c>
      <c r="Y6" s="15">
        <v>1500</v>
      </c>
      <c r="Z6" s="16"/>
      <c r="AA6" s="10">
        <f>Z6/Y6*100</f>
        <v>0</v>
      </c>
      <c r="AB6" s="7">
        <f>Z6*1</f>
        <v>0</v>
      </c>
      <c r="AC6" s="15">
        <v>300</v>
      </c>
      <c r="AD6" s="16"/>
      <c r="AE6" s="55">
        <f>AD6*100/AC6</f>
        <v>0</v>
      </c>
      <c r="AF6" s="56"/>
      <c r="AG6" s="57" t="e">
        <f>AF6/AD6*10</f>
        <v>#DIV/0!</v>
      </c>
      <c r="AH6" s="11">
        <f>(F6+J6+N6+R6+V6+Z6)/(E6+I6+M6+Q6+U6+Y6)*100</f>
        <v>18.076802997190132</v>
      </c>
      <c r="AI6" s="11">
        <f>H6+L6+P6+T6+X6+AB6</f>
        <v>1516.8200000000002</v>
      </c>
      <c r="AJ6" s="17">
        <v>1935</v>
      </c>
      <c r="AK6" s="13">
        <f>AI6/AJ6*10</f>
        <v>7.8388630490956075</v>
      </c>
    </row>
    <row r="7" spans="1:37" s="30" customFormat="1" ht="51" customHeight="1">
      <c r="A7" s="27" t="s">
        <v>13</v>
      </c>
      <c r="B7" s="31">
        <v>2500</v>
      </c>
      <c r="C7" s="14">
        <v>152</v>
      </c>
      <c r="D7" s="7">
        <f>C7/B7*100</f>
        <v>6.08</v>
      </c>
      <c r="E7" s="15">
        <v>1100</v>
      </c>
      <c r="F7" s="16"/>
      <c r="G7" s="10">
        <f>F7/E7*100</f>
        <v>0</v>
      </c>
      <c r="H7" s="7">
        <f>F7*0.45</f>
        <v>0</v>
      </c>
      <c r="I7" s="15">
        <v>9000</v>
      </c>
      <c r="J7" s="16">
        <v>1756</v>
      </c>
      <c r="K7" s="10">
        <f>J7/I7*100</f>
        <v>19.511111111111113</v>
      </c>
      <c r="L7" s="7">
        <f>J7*0.32</f>
        <v>561.92</v>
      </c>
      <c r="M7" s="15">
        <v>12000</v>
      </c>
      <c r="N7" s="16"/>
      <c r="O7" s="10">
        <f>N7/M7*100</f>
        <v>0</v>
      </c>
      <c r="P7" s="7">
        <f>N7*0.18</f>
        <v>0</v>
      </c>
      <c r="Q7" s="15">
        <v>350</v>
      </c>
      <c r="R7" s="16">
        <v>9</v>
      </c>
      <c r="S7" s="10">
        <f>R7/Q7*100</f>
        <v>2.571428571428571</v>
      </c>
      <c r="T7" s="7">
        <f>R7*0.85</f>
        <v>7.6499999999999995</v>
      </c>
      <c r="U7" s="15">
        <v>700</v>
      </c>
      <c r="V7" s="16"/>
      <c r="W7" s="10">
        <f>V7/U7*100</f>
        <v>0</v>
      </c>
      <c r="X7" s="7">
        <f>V7*0.22</f>
        <v>0</v>
      </c>
      <c r="Y7" s="15"/>
      <c r="Z7" s="16"/>
      <c r="AA7" s="10"/>
      <c r="AB7" s="7"/>
      <c r="AC7" s="15">
        <v>525</v>
      </c>
      <c r="AD7" s="16"/>
      <c r="AE7" s="55">
        <f>AD7*100/AC7</f>
        <v>0</v>
      </c>
      <c r="AF7" s="56"/>
      <c r="AG7" s="57" t="e">
        <f>AF7/AD7*10</f>
        <v>#DIV/0!</v>
      </c>
      <c r="AH7" s="11">
        <f>(F7+J7+N7+R7+V7+Z7)/(E7+I7+M7+Q7+U7+Y7)*100</f>
        <v>7.624190064794817</v>
      </c>
      <c r="AI7" s="11">
        <f>H7+L7+P7+T7+X7+AB7</f>
        <v>569.5699999999999</v>
      </c>
      <c r="AJ7" s="17">
        <v>1882</v>
      </c>
      <c r="AK7" s="13">
        <f>AI7/AJ7*10</f>
        <v>3.026408076514346</v>
      </c>
    </row>
    <row r="8" spans="1:37" s="30" customFormat="1" ht="51" customHeight="1" thickBot="1">
      <c r="A8" s="28" t="s">
        <v>14</v>
      </c>
      <c r="B8" s="45">
        <v>2500</v>
      </c>
      <c r="C8" s="18">
        <v>700</v>
      </c>
      <c r="D8" s="19">
        <f>C8/B8*100</f>
        <v>28.000000000000004</v>
      </c>
      <c r="E8" s="20">
        <v>1000</v>
      </c>
      <c r="F8" s="22"/>
      <c r="G8" s="21">
        <f>F8/E8*100</f>
        <v>0</v>
      </c>
      <c r="H8" s="7">
        <f>F8*0.45</f>
        <v>0</v>
      </c>
      <c r="I8" s="20">
        <v>4000</v>
      </c>
      <c r="J8" s="22">
        <v>365</v>
      </c>
      <c r="K8" s="21">
        <f>J8/I8*100</f>
        <v>9.125</v>
      </c>
      <c r="L8" s="19">
        <f>J8*0.32</f>
        <v>116.8</v>
      </c>
      <c r="M8" s="20">
        <v>5400</v>
      </c>
      <c r="N8" s="22">
        <v>5990</v>
      </c>
      <c r="O8" s="21">
        <f>N8/M8*100</f>
        <v>110.92592592592592</v>
      </c>
      <c r="P8" s="7">
        <f>N8*0.18</f>
        <v>1078.2</v>
      </c>
      <c r="Q8" s="20"/>
      <c r="R8" s="22"/>
      <c r="S8" s="21"/>
      <c r="T8" s="19"/>
      <c r="U8" s="20">
        <v>350</v>
      </c>
      <c r="V8" s="22"/>
      <c r="W8" s="21">
        <f>V8/U8*100</f>
        <v>0</v>
      </c>
      <c r="X8" s="19">
        <f>V8*0.22</f>
        <v>0</v>
      </c>
      <c r="Y8" s="20">
        <v>100</v>
      </c>
      <c r="Z8" s="22"/>
      <c r="AA8" s="21">
        <f>Z8/Y8*100</f>
        <v>0</v>
      </c>
      <c r="AB8" s="19">
        <f>Z8*1</f>
        <v>0</v>
      </c>
      <c r="AC8" s="20"/>
      <c r="AD8" s="22"/>
      <c r="AE8" s="58"/>
      <c r="AF8" s="59"/>
      <c r="AG8" s="60" t="e">
        <f>AF8/AD8*10</f>
        <v>#DIV/0!</v>
      </c>
      <c r="AH8" s="23">
        <f>(F8+J8+N8+R8+V8+Z8)/(E8+I8+M8+Q8+U8+Y8)*100</f>
        <v>58.57142857142858</v>
      </c>
      <c r="AI8" s="23">
        <f>H8+L8+P8+T8+X8+AB8</f>
        <v>1195</v>
      </c>
      <c r="AJ8" s="24">
        <v>930</v>
      </c>
      <c r="AK8" s="25">
        <f>AI8/AJ8*10</f>
        <v>12.849462365591398</v>
      </c>
    </row>
    <row r="9" spans="1:37" s="38" customFormat="1" ht="51" customHeight="1" thickBot="1">
      <c r="A9" s="32" t="s">
        <v>10</v>
      </c>
      <c r="B9" s="33">
        <f>SUM(B5:B8)</f>
        <v>11410</v>
      </c>
      <c r="C9" s="34">
        <f>SUM(C5:C8)</f>
        <v>2583</v>
      </c>
      <c r="D9" s="35">
        <f>C9/B9*100</f>
        <v>22.63803680981595</v>
      </c>
      <c r="E9" s="41">
        <f>SUM(E5:E8)</f>
        <v>4876</v>
      </c>
      <c r="F9" s="34">
        <f>SUM(F5:F8)</f>
        <v>266</v>
      </c>
      <c r="G9" s="36">
        <f>F9/E9*100</f>
        <v>5.455291222313371</v>
      </c>
      <c r="H9" s="36">
        <f>F9*0.45</f>
        <v>119.7</v>
      </c>
      <c r="I9" s="33">
        <f>SUM(I5:I8)</f>
        <v>40860</v>
      </c>
      <c r="J9" s="34">
        <f>SUM(J5:J8)</f>
        <v>10077</v>
      </c>
      <c r="K9" s="42">
        <f>J9/I9*100</f>
        <v>24.662261380323056</v>
      </c>
      <c r="L9" s="35">
        <f>J9*0.32</f>
        <v>3224.64</v>
      </c>
      <c r="M9" s="40">
        <f>SUM(M5:M8)</f>
        <v>30434</v>
      </c>
      <c r="N9" s="34">
        <f>SUM(N5:N8)</f>
        <v>7520</v>
      </c>
      <c r="O9" s="36">
        <f>N9/M9*100</f>
        <v>24.709206808175065</v>
      </c>
      <c r="P9" s="35">
        <f>N9*0.18</f>
        <v>1353.6</v>
      </c>
      <c r="Q9" s="33">
        <f>SUM(Q5:Q8)</f>
        <v>350</v>
      </c>
      <c r="R9" s="44">
        <f>SUM(R7:R8)</f>
        <v>9</v>
      </c>
      <c r="S9" s="36">
        <f>SUM(S7:S8)</f>
        <v>2.571428571428571</v>
      </c>
      <c r="T9" s="35">
        <f>R9*0.85</f>
        <v>7.6499999999999995</v>
      </c>
      <c r="U9" s="33">
        <f>SUM(U5:U8)</f>
        <v>2650</v>
      </c>
      <c r="V9" s="44">
        <f>SUM(V7:V8)</f>
        <v>0</v>
      </c>
      <c r="W9" s="36">
        <f>SUM(W7:W8)</f>
        <v>0</v>
      </c>
      <c r="X9" s="35">
        <f>V9*0.22</f>
        <v>0</v>
      </c>
      <c r="Y9" s="33">
        <f>SUM(Y5:Y8)</f>
        <v>1800</v>
      </c>
      <c r="Z9" s="44">
        <f>SUM(Z7:Z8)</f>
        <v>0</v>
      </c>
      <c r="AA9" s="36">
        <f>SUM(AA7:AA8)</f>
        <v>0</v>
      </c>
      <c r="AB9" s="35">
        <f>Z9*1</f>
        <v>0</v>
      </c>
      <c r="AC9" s="33">
        <f>SUM(AC5:AC8)</f>
        <v>1303</v>
      </c>
      <c r="AD9" s="34">
        <f>SUM(AD5:AD8)</f>
        <v>0</v>
      </c>
      <c r="AE9" s="42">
        <f>AD9*100/AC9</f>
        <v>0</v>
      </c>
      <c r="AF9" s="61">
        <f>SUM(AF5:AF8)</f>
        <v>0</v>
      </c>
      <c r="AG9" s="62" t="e">
        <f>AF9/AD9*10</f>
        <v>#DIV/0!</v>
      </c>
      <c r="AH9" s="37">
        <f>(F9+J9+N9+R9+V9+Z9)/(E9+I9+M9+Q9+U9+Y9)*100</f>
        <v>22.072372483635917</v>
      </c>
      <c r="AI9" s="39">
        <f>H9+L9+P9+T9+X9+AB9</f>
        <v>4705.589999999999</v>
      </c>
      <c r="AJ9" s="43">
        <f>SUM(AJ5:AJ8)</f>
        <v>6467</v>
      </c>
      <c r="AK9" s="63">
        <f>AI9/AJ9*10</f>
        <v>7.2763104994587895</v>
      </c>
    </row>
  </sheetData>
  <mergeCells count="15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2016-06-29T07:04:26Z</dcterms:modified>
  <cp:category/>
  <cp:version/>
  <cp:contentType/>
  <cp:contentStatus/>
</cp:coreProperties>
</file>