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8.08.17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<sst xmlns="http://schemas.openxmlformats.org/spreadsheetml/2006/main" count="58" uniqueCount="30">
  <si>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</si>
  <si>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</si>
  <si>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</si>
  <si>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</si>
  <si>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</si>
  <si>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</si>
  <si>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</si>
  <si>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</si>
  <si>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</si>
  <si>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</si>
  <si>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</si>
  <si>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</si>
  <si>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</si>
  <si>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</si>
  <si>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</si>
  <si>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</si>
  <si>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</si>
  <si>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</si>
  <si>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</si>
  <si>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</si>
  <si>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</si>
  <si>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</si>
  <si>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</si>
  <si>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</si>
  <si>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</si>
  <si>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</si>
  <si>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</si>
  <si>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</si>
  <si>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</si>
  <si>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Сенокошение и заготовка кормов по Лотошинскому району на утро 28.08.17.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</si>
</sst>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" fontId="23" fillId="0" borderId="34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2" fontId="24" fillId="0" borderId="34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5" sqref="F15"/>
    </sheetView>
  </sheetViews>
  <sheetFormatPr defaultColWidth="9.00390625" defaultRowHeight="12.75"/>
  <cols>
    <col min="1" max="1" width="22.625" style="1" customWidth="1"/>
    <col min="2" max="4" width="8.25390625" style="1" customWidth="1"/>
    <col min="5" max="6" width="7.75390625" style="1" customWidth="1"/>
    <col min="7" max="11" width="8.25390625" style="1" customWidth="1"/>
    <col min="12" max="12" width="10.75390625" style="1" customWidth="1"/>
    <col min="13" max="16" width="8.25390625" style="1" customWidth="1"/>
    <col min="17" max="20" width="8.25390625" style="1" hidden="1" customWidth="1"/>
    <col min="21" max="21" width="8.25390625" style="1" customWidth="1"/>
    <col min="22" max="24" width="8.375" style="1" customWidth="1"/>
    <col min="25" max="25" width="8.25390625" style="1" customWidth="1"/>
    <col min="26" max="28" width="2.00390625" style="1" customWidth="1"/>
    <col min="29" max="29" width="8.25390625" style="1" customWidth="1"/>
    <col min="30" max="31" width="2.00390625" style="1" customWidth="1"/>
    <col min="32" max="32" width="4.00390625" style="1" customWidth="1"/>
    <col min="33" max="33" width="8.25390625" style="1" customWidth="1"/>
    <col min="34" max="37" width="2.00390625" style="1" customWidth="1"/>
    <col min="38" max="38" width="9.00390625" style="1" customWidth="1"/>
    <col min="39" max="39" width="9.625" style="1" customWidth="1"/>
    <col min="40" max="40" width="12.25390625" style="1" customWidth="1"/>
    <col min="41" max="41" width="11.125" style="1" customWidth="1"/>
    <col min="42" max="16384" width="9.125" style="1" customWidth="1"/>
  </cols>
  <sheetData>
    <row r="1" spans="1:41" ht="42.75" customHeight="1" thickBo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8"/>
      <c r="AN1" s="68"/>
      <c r="AO1" s="68"/>
    </row>
    <row r="2" spans="1:41" ht="42.75" customHeight="1" thickBot="1">
      <c r="A2" s="79" t="s">
        <v>1</v>
      </c>
      <c r="B2" s="82" t="s">
        <v>27</v>
      </c>
      <c r="C2" s="83"/>
      <c r="D2" s="84"/>
      <c r="E2" s="69" t="s">
        <v>3</v>
      </c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2"/>
      <c r="AG2" s="88" t="s">
        <v>17</v>
      </c>
      <c r="AH2" s="89"/>
      <c r="AI2" s="89"/>
      <c r="AJ2" s="89"/>
      <c r="AK2" s="90"/>
      <c r="AL2" s="73" t="s">
        <v>12</v>
      </c>
      <c r="AM2" s="76" t="s">
        <v>13</v>
      </c>
      <c r="AN2" s="76" t="s">
        <v>7</v>
      </c>
      <c r="AO2" s="76" t="s">
        <v>14</v>
      </c>
    </row>
    <row r="3" spans="1:41" ht="42.75" customHeight="1" thickBot="1">
      <c r="A3" s="80"/>
      <c r="B3" s="85"/>
      <c r="C3" s="86"/>
      <c r="D3" s="87"/>
      <c r="E3" s="69" t="s">
        <v>2</v>
      </c>
      <c r="F3" s="70"/>
      <c r="G3" s="70"/>
      <c r="H3" s="94"/>
      <c r="I3" s="63" t="s">
        <v>4</v>
      </c>
      <c r="J3" s="64"/>
      <c r="K3" s="65"/>
      <c r="L3" s="66"/>
      <c r="M3" s="63" t="s">
        <v>5</v>
      </c>
      <c r="N3" s="64"/>
      <c r="O3" s="65"/>
      <c r="P3" s="66"/>
      <c r="Q3" s="63" t="s">
        <v>6</v>
      </c>
      <c r="R3" s="64"/>
      <c r="S3" s="65"/>
      <c r="T3" s="66"/>
      <c r="U3" s="63" t="s">
        <v>22</v>
      </c>
      <c r="V3" s="64"/>
      <c r="W3" s="65"/>
      <c r="X3" s="66"/>
      <c r="Y3" s="63" t="s">
        <v>23</v>
      </c>
      <c r="Z3" s="64"/>
      <c r="AA3" s="65"/>
      <c r="AB3" s="66"/>
      <c r="AC3" s="63" t="s">
        <v>26</v>
      </c>
      <c r="AD3" s="64"/>
      <c r="AE3" s="65"/>
      <c r="AF3" s="66"/>
      <c r="AG3" s="91"/>
      <c r="AH3" s="92"/>
      <c r="AI3" s="92"/>
      <c r="AJ3" s="92"/>
      <c r="AK3" s="93"/>
      <c r="AL3" s="74"/>
      <c r="AM3" s="77"/>
      <c r="AN3" s="77"/>
      <c r="AO3" s="77"/>
    </row>
    <row r="4" spans="1:41" ht="42.75" customHeight="1" thickBot="1">
      <c r="A4" s="81"/>
      <c r="B4" s="2" t="s">
        <v>24</v>
      </c>
      <c r="C4" s="3" t="s">
        <v>8</v>
      </c>
      <c r="D4" s="4" t="s">
        <v>0</v>
      </c>
      <c r="E4" s="2" t="s">
        <v>24</v>
      </c>
      <c r="F4" s="3" t="s">
        <v>8</v>
      </c>
      <c r="G4" s="3" t="s">
        <v>0</v>
      </c>
      <c r="H4" s="5" t="s">
        <v>11</v>
      </c>
      <c r="I4" s="2" t="s">
        <v>24</v>
      </c>
      <c r="J4" s="3" t="s">
        <v>8</v>
      </c>
      <c r="K4" s="3" t="s">
        <v>0</v>
      </c>
      <c r="L4" s="5" t="s">
        <v>11</v>
      </c>
      <c r="M4" s="2" t="s">
        <v>24</v>
      </c>
      <c r="N4" s="3" t="s">
        <v>8</v>
      </c>
      <c r="O4" s="3" t="s">
        <v>0</v>
      </c>
      <c r="P4" s="5" t="s">
        <v>11</v>
      </c>
      <c r="Q4" s="2" t="s">
        <v>24</v>
      </c>
      <c r="R4" s="3" t="s">
        <v>8</v>
      </c>
      <c r="S4" s="3" t="s">
        <v>0</v>
      </c>
      <c r="T4" s="5" t="s">
        <v>11</v>
      </c>
      <c r="U4" s="2" t="s">
        <v>24</v>
      </c>
      <c r="V4" s="3" t="s">
        <v>8</v>
      </c>
      <c r="W4" s="3" t="s">
        <v>0</v>
      </c>
      <c r="X4" s="5" t="s">
        <v>11</v>
      </c>
      <c r="Y4" s="2" t="s">
        <v>24</v>
      </c>
      <c r="Z4" s="3" t="s">
        <v>8</v>
      </c>
      <c r="AA4" s="3" t="s">
        <v>0</v>
      </c>
      <c r="AB4" s="5" t="s">
        <v>11</v>
      </c>
      <c r="AC4" s="2" t="s">
        <v>24</v>
      </c>
      <c r="AD4" s="3" t="s">
        <v>8</v>
      </c>
      <c r="AE4" s="3" t="s">
        <v>0</v>
      </c>
      <c r="AF4" s="5" t="s">
        <v>11</v>
      </c>
      <c r="AG4" s="41" t="s">
        <v>18</v>
      </c>
      <c r="AH4" s="42" t="s">
        <v>19</v>
      </c>
      <c r="AI4" s="42" t="s">
        <v>0</v>
      </c>
      <c r="AJ4" s="43" t="s">
        <v>20</v>
      </c>
      <c r="AK4" s="44" t="s">
        <v>21</v>
      </c>
      <c r="AL4" s="75"/>
      <c r="AM4" s="78"/>
      <c r="AN4" s="78"/>
      <c r="AO4" s="78"/>
    </row>
    <row r="5" spans="1:41" s="26" customFormat="1" ht="61.5" customHeight="1">
      <c r="A5" s="22" t="s">
        <v>9</v>
      </c>
      <c r="B5" s="25">
        <f>722+2038</f>
        <v>2760</v>
      </c>
      <c r="C5" s="6">
        <v>2178</v>
      </c>
      <c r="D5" s="7">
        <f>C5/B5*100</f>
        <v>78.91304347826087</v>
      </c>
      <c r="E5" s="8">
        <v>1320</v>
      </c>
      <c r="F5" s="9">
        <v>948</v>
      </c>
      <c r="G5" s="10">
        <f>F5/E5*100</f>
        <v>71.81818181818181</v>
      </c>
      <c r="H5" s="7">
        <f>F5*0.45</f>
        <v>426.6</v>
      </c>
      <c r="I5" s="8">
        <v>15122</v>
      </c>
      <c r="J5" s="9">
        <v>12698</v>
      </c>
      <c r="K5" s="10">
        <f>J5/I5*100</f>
        <v>83.9703742891152</v>
      </c>
      <c r="L5" s="7">
        <f>J5*0.32</f>
        <v>4063.36</v>
      </c>
      <c r="M5" s="8">
        <v>8888</v>
      </c>
      <c r="N5" s="9">
        <v>8438</v>
      </c>
      <c r="O5" s="10">
        <f>N5/M5*100</f>
        <v>94.93699369936994</v>
      </c>
      <c r="P5" s="7">
        <f>N5*0.18</f>
        <v>1518.84</v>
      </c>
      <c r="Q5" s="8"/>
      <c r="R5" s="9"/>
      <c r="S5" s="10"/>
      <c r="T5" s="7"/>
      <c r="U5" s="8">
        <v>1600</v>
      </c>
      <c r="V5" s="95">
        <v>28.6</v>
      </c>
      <c r="W5" s="10">
        <f>V5/U5*100</f>
        <v>1.7875</v>
      </c>
      <c r="X5" s="7">
        <f>V5*0.22</f>
        <v>6.292000000000001</v>
      </c>
      <c r="Y5" s="8">
        <v>600</v>
      </c>
      <c r="Z5" s="9"/>
      <c r="AA5" s="10">
        <f>Z5/Y5*100</f>
        <v>0</v>
      </c>
      <c r="AB5" s="7">
        <f>Z5*1</f>
        <v>0</v>
      </c>
      <c r="AC5" s="8">
        <v>1800</v>
      </c>
      <c r="AD5" s="9"/>
      <c r="AE5" s="10">
        <f>AD5/AC5*100</f>
        <v>0</v>
      </c>
      <c r="AF5" s="7">
        <f>AD5*1</f>
        <v>0</v>
      </c>
      <c r="AG5" s="45">
        <v>395</v>
      </c>
      <c r="AH5" s="46"/>
      <c r="AI5" s="47">
        <f>AH5*100/AG5</f>
        <v>0</v>
      </c>
      <c r="AJ5" s="48"/>
      <c r="AK5" s="49" t="e">
        <f>AJ5/AH5*10</f>
        <v>#DIV/0!</v>
      </c>
      <c r="AL5" s="11">
        <f>(F5+J5+N5+V5+Z5+AD5)/(E5+I5+M5+U5+Y5+AC5)*100</f>
        <v>75.39243095806341</v>
      </c>
      <c r="AM5" s="11">
        <f>H5+L5+P5+T5+X5+AB5+AF5</f>
        <v>6015.092000000001</v>
      </c>
      <c r="AN5" s="59">
        <v>1625.6</v>
      </c>
      <c r="AO5" s="12">
        <f>AM5/AN5*10</f>
        <v>37.00228838582677</v>
      </c>
    </row>
    <row r="6" spans="1:41" s="26" customFormat="1" ht="67.5" customHeight="1">
      <c r="A6" s="23" t="s">
        <v>25</v>
      </c>
      <c r="B6" s="27">
        <v>3615</v>
      </c>
      <c r="C6" s="13">
        <v>2379</v>
      </c>
      <c r="D6" s="7">
        <f>C6/B6*100</f>
        <v>65.80912863070539</v>
      </c>
      <c r="E6" s="14">
        <v>1500</v>
      </c>
      <c r="F6" s="15">
        <v>1321</v>
      </c>
      <c r="G6" s="10">
        <f>F6/E6*100</f>
        <v>88.06666666666668</v>
      </c>
      <c r="H6" s="7">
        <f>F6*0.45</f>
        <v>594.45</v>
      </c>
      <c r="I6" s="14">
        <v>17000</v>
      </c>
      <c r="J6" s="15">
        <v>11903</v>
      </c>
      <c r="K6" s="10">
        <f>J6/I6*100</f>
        <v>70.01764705882353</v>
      </c>
      <c r="L6" s="7">
        <f>J6*0.32</f>
        <v>3808.96</v>
      </c>
      <c r="M6" s="14">
        <v>8661</v>
      </c>
      <c r="N6" s="15">
        <v>3215</v>
      </c>
      <c r="O6" s="10">
        <f>N6/M6*100</f>
        <v>37.1204248931994</v>
      </c>
      <c r="P6" s="7">
        <f>N6*0.18</f>
        <v>578.6999999999999</v>
      </c>
      <c r="Q6" s="14"/>
      <c r="R6" s="15"/>
      <c r="S6" s="10"/>
      <c r="T6" s="7"/>
      <c r="U6" s="14">
        <v>800</v>
      </c>
      <c r="V6" s="51"/>
      <c r="W6" s="10">
        <f>V6/U6*100</f>
        <v>0</v>
      </c>
      <c r="X6" s="7">
        <f>V6*0.22</f>
        <v>0</v>
      </c>
      <c r="Y6" s="14">
        <v>500</v>
      </c>
      <c r="Z6" s="15"/>
      <c r="AA6" s="10">
        <f>Z6/Y6*100</f>
        <v>0</v>
      </c>
      <c r="AB6" s="7">
        <f>Z6*1</f>
        <v>0</v>
      </c>
      <c r="AC6" s="14">
        <v>1900</v>
      </c>
      <c r="AD6" s="15"/>
      <c r="AE6" s="10">
        <f>AD6/AC6*100</f>
        <v>0</v>
      </c>
      <c r="AF6" s="7">
        <f>AD6*1</f>
        <v>0</v>
      </c>
      <c r="AG6" s="14">
        <v>300</v>
      </c>
      <c r="AH6" s="15"/>
      <c r="AI6" s="50">
        <f>AH6*100/AG6</f>
        <v>0</v>
      </c>
      <c r="AJ6" s="51"/>
      <c r="AK6" s="52" t="e">
        <f>AJ6/AH6*10</f>
        <v>#DIV/0!</v>
      </c>
      <c r="AL6" s="11">
        <f>(F6+J6+N6+V6+Z6+AD6)/(E6+I6+M6+U6+Y6+AC6)*100</f>
        <v>54.14512038470406</v>
      </c>
      <c r="AM6" s="11">
        <f>H6+L6+P6+T6+X6+AB6+AF6</f>
        <v>4982.11</v>
      </c>
      <c r="AN6" s="60">
        <v>1800</v>
      </c>
      <c r="AO6" s="12">
        <f>AM6/AN6*10</f>
        <v>27.678388888888886</v>
      </c>
    </row>
    <row r="7" spans="1:41" s="26" customFormat="1" ht="39" customHeight="1">
      <c r="A7" s="23" t="s">
        <v>15</v>
      </c>
      <c r="B7" s="27">
        <v>1074</v>
      </c>
      <c r="C7" s="13">
        <v>889</v>
      </c>
      <c r="D7" s="7">
        <f>C7/B7*100</f>
        <v>82.77467411545624</v>
      </c>
      <c r="E7" s="14">
        <v>660</v>
      </c>
      <c r="F7" s="15">
        <v>394</v>
      </c>
      <c r="G7" s="10">
        <f>F7/E7*100</f>
        <v>59.696969696969695</v>
      </c>
      <c r="H7" s="7">
        <f>F7*0.45</f>
        <v>177.3</v>
      </c>
      <c r="I7" s="14">
        <v>8610</v>
      </c>
      <c r="J7" s="15">
        <v>5582</v>
      </c>
      <c r="K7" s="10">
        <f>J7/I7*100</f>
        <v>64.83159117305459</v>
      </c>
      <c r="L7" s="7">
        <f>J7*0.32</f>
        <v>1786.24</v>
      </c>
      <c r="M7" s="14">
        <v>9500</v>
      </c>
      <c r="N7" s="15">
        <v>3738</v>
      </c>
      <c r="O7" s="10">
        <f>N7/M7*100</f>
        <v>39.34736842105263</v>
      </c>
      <c r="P7" s="7">
        <f>N7*0.18</f>
        <v>672.84</v>
      </c>
      <c r="Q7" s="14"/>
      <c r="R7" s="15"/>
      <c r="S7" s="10" t="e">
        <f>R7/Q7*100</f>
        <v>#DIV/0!</v>
      </c>
      <c r="T7" s="7">
        <f>R7*0.85</f>
        <v>0</v>
      </c>
      <c r="U7" s="14">
        <v>700</v>
      </c>
      <c r="V7" s="51">
        <v>38</v>
      </c>
      <c r="W7" s="10">
        <f>V7/U7*100</f>
        <v>5.428571428571429</v>
      </c>
      <c r="X7" s="7">
        <f>V7*0.22</f>
        <v>8.36</v>
      </c>
      <c r="Y7" s="14">
        <v>0</v>
      </c>
      <c r="Z7" s="15"/>
      <c r="AA7" s="10"/>
      <c r="AB7" s="7">
        <f>Z7*1</f>
        <v>0</v>
      </c>
      <c r="AC7" s="14">
        <v>1300</v>
      </c>
      <c r="AD7" s="15"/>
      <c r="AE7" s="10">
        <f>AD7/AC7*100</f>
        <v>0</v>
      </c>
      <c r="AF7" s="7">
        <f>AD7*1</f>
        <v>0</v>
      </c>
      <c r="AG7" s="14">
        <v>500</v>
      </c>
      <c r="AH7" s="15"/>
      <c r="AI7" s="50">
        <f>AH7*100/AG7</f>
        <v>0</v>
      </c>
      <c r="AJ7" s="51"/>
      <c r="AK7" s="52" t="e">
        <f>AJ7/AH7*10</f>
        <v>#DIV/0!</v>
      </c>
      <c r="AL7" s="11">
        <f>(F7+J7+N7+V7+Z7+AD7)/(E7+I7+M7+U7+Y7+AC7)*100</f>
        <v>46.95233509870005</v>
      </c>
      <c r="AM7" s="11">
        <f>H7+L7+P7+T7+X7+AB7+AF7</f>
        <v>2644.7400000000002</v>
      </c>
      <c r="AN7" s="60">
        <v>1171</v>
      </c>
      <c r="AO7" s="12">
        <f>AM7/AN7*10</f>
        <v>22.585311699402226</v>
      </c>
    </row>
    <row r="8" spans="1:41" s="26" customFormat="1" ht="39" customHeight="1" thickBot="1">
      <c r="A8" s="24" t="s">
        <v>16</v>
      </c>
      <c r="B8" s="40">
        <v>2300</v>
      </c>
      <c r="C8" s="16">
        <v>1690</v>
      </c>
      <c r="D8" s="17">
        <f>C8/B8*100</f>
        <v>73.47826086956522</v>
      </c>
      <c r="E8" s="18">
        <v>1000</v>
      </c>
      <c r="F8" s="20">
        <v>1290</v>
      </c>
      <c r="G8" s="19">
        <f>F8/E8*100</f>
        <v>129</v>
      </c>
      <c r="H8" s="7">
        <f>F8*0.45</f>
        <v>580.5</v>
      </c>
      <c r="I8" s="18">
        <v>4000</v>
      </c>
      <c r="J8" s="20">
        <v>4300</v>
      </c>
      <c r="K8" s="19">
        <f>J8/I8*100</f>
        <v>107.5</v>
      </c>
      <c r="L8" s="17">
        <f>J8*0.32</f>
        <v>1376</v>
      </c>
      <c r="M8" s="18">
        <v>6000</v>
      </c>
      <c r="N8" s="20">
        <v>5780</v>
      </c>
      <c r="O8" s="19">
        <f>N8/M8*100</f>
        <v>96.33333333333334</v>
      </c>
      <c r="P8" s="7">
        <f>N8*0.18</f>
        <v>1040.3999999999999</v>
      </c>
      <c r="Q8" s="18"/>
      <c r="R8" s="20"/>
      <c r="S8" s="19"/>
      <c r="T8" s="17"/>
      <c r="U8" s="18">
        <v>400</v>
      </c>
      <c r="V8" s="54">
        <v>310</v>
      </c>
      <c r="W8" s="19">
        <f>V8/U8*100</f>
        <v>77.5</v>
      </c>
      <c r="X8" s="17">
        <f>V8*0.22</f>
        <v>68.2</v>
      </c>
      <c r="Y8" s="18">
        <v>450</v>
      </c>
      <c r="Z8" s="20"/>
      <c r="AA8" s="19">
        <f>Z8/Y8*100</f>
        <v>0</v>
      </c>
      <c r="AB8" s="17">
        <f>Z8*1</f>
        <v>0</v>
      </c>
      <c r="AC8" s="18">
        <v>1700</v>
      </c>
      <c r="AD8" s="20"/>
      <c r="AE8" s="19">
        <f>AD8/AC8*100</f>
        <v>0</v>
      </c>
      <c r="AF8" s="17">
        <f>AD8*1</f>
        <v>0</v>
      </c>
      <c r="AG8" s="18"/>
      <c r="AH8" s="20"/>
      <c r="AI8" s="53"/>
      <c r="AJ8" s="54"/>
      <c r="AK8" s="55"/>
      <c r="AL8" s="21">
        <f>(F8+J8+N8+V8+Z8+AD8)/(E8+I8+M8+U8+Y8+AC8)*100</f>
        <v>86.19926199261992</v>
      </c>
      <c r="AM8" s="11">
        <f>H8+L8+P8+T8+X8+AB8+AF8</f>
        <v>3065.0999999999995</v>
      </c>
      <c r="AN8" s="61">
        <v>1030</v>
      </c>
      <c r="AO8" s="12">
        <f>AM8/AN8*10</f>
        <v>29.758252427184463</v>
      </c>
    </row>
    <row r="9" spans="1:41" s="33" customFormat="1" ht="48" customHeight="1" thickBot="1">
      <c r="A9" s="28" t="s">
        <v>10</v>
      </c>
      <c r="B9" s="29">
        <f>SUM(B5:B8)</f>
        <v>9749</v>
      </c>
      <c r="C9" s="30">
        <f>SUM(C5:C8)</f>
        <v>7136</v>
      </c>
      <c r="D9" s="31">
        <f>C9/B9*100</f>
        <v>73.19725100010257</v>
      </c>
      <c r="E9" s="36">
        <f>SUM(E5:E8)</f>
        <v>4480</v>
      </c>
      <c r="F9" s="30">
        <f>SUM(F5:F8)</f>
        <v>3953</v>
      </c>
      <c r="G9" s="32">
        <f>F9/E9*100</f>
        <v>88.23660714285714</v>
      </c>
      <c r="H9" s="32">
        <f>F9*0.45</f>
        <v>1778.8500000000001</v>
      </c>
      <c r="I9" s="29">
        <f>SUM(I5:I8)</f>
        <v>44732</v>
      </c>
      <c r="J9" s="30">
        <f>SUM(J5:J8)</f>
        <v>34483</v>
      </c>
      <c r="K9" s="37">
        <f>J9/I9*100</f>
        <v>77.08799070016991</v>
      </c>
      <c r="L9" s="31">
        <f>J9*0.32</f>
        <v>11034.56</v>
      </c>
      <c r="M9" s="35">
        <f>SUM(M5:M8)</f>
        <v>33049</v>
      </c>
      <c r="N9" s="30">
        <f>SUM(N5:N8)</f>
        <v>21171</v>
      </c>
      <c r="O9" s="32">
        <f>N9/M9*100</f>
        <v>64.05942691155558</v>
      </c>
      <c r="P9" s="31">
        <f>N9*0.18</f>
        <v>3810.7799999999997</v>
      </c>
      <c r="Q9" s="29">
        <f>SUM(Q5:Q8)</f>
        <v>0</v>
      </c>
      <c r="R9" s="39">
        <f>SUM(R7:R8)</f>
        <v>0</v>
      </c>
      <c r="S9" s="32" t="e">
        <f>SUM(S7:S8)</f>
        <v>#DIV/0!</v>
      </c>
      <c r="T9" s="31">
        <f>R9*0.85</f>
        <v>0</v>
      </c>
      <c r="U9" s="29">
        <f>SUM(U5:U8)</f>
        <v>3500</v>
      </c>
      <c r="V9" s="96">
        <f>SUM(V7:V8)</f>
        <v>348</v>
      </c>
      <c r="W9" s="32">
        <f>V9/U9*100</f>
        <v>9.942857142857143</v>
      </c>
      <c r="X9" s="31">
        <f>V9*0.22</f>
        <v>76.56</v>
      </c>
      <c r="Y9" s="29">
        <f>SUM(Y5:Y8)</f>
        <v>1550</v>
      </c>
      <c r="Z9" s="39">
        <f>SUM(Z7:Z8)</f>
        <v>0</v>
      </c>
      <c r="AA9" s="32">
        <f>SUM(AA7:AA8)</f>
        <v>0</v>
      </c>
      <c r="AB9" s="31">
        <f>Z9*1</f>
        <v>0</v>
      </c>
      <c r="AC9" s="29">
        <f>SUM(AC5:AC8)</f>
        <v>6700</v>
      </c>
      <c r="AD9" s="39">
        <f>SUM(AD7:AD8)</f>
        <v>0</v>
      </c>
      <c r="AE9" s="32">
        <f>SUM(AE7:AE8)</f>
        <v>0</v>
      </c>
      <c r="AF9" s="31">
        <f>AD9*1</f>
        <v>0</v>
      </c>
      <c r="AG9" s="29">
        <f>SUM(AG5:AG8)</f>
        <v>1195</v>
      </c>
      <c r="AH9" s="30">
        <f>SUM(AH5:AH8)</f>
        <v>0</v>
      </c>
      <c r="AI9" s="37">
        <f>AH9*100/AG9</f>
        <v>0</v>
      </c>
      <c r="AJ9" s="56">
        <f>SUM(AJ5:AJ8)</f>
        <v>0</v>
      </c>
      <c r="AK9" s="62" t="e">
        <f>AJ9/AH9*10</f>
        <v>#DIV/0!</v>
      </c>
      <c r="AL9" s="34">
        <f>(F9+J9+N9+V9+Z9+AD9)/(E9+I9+M9+U9+Y9+AC9)*100</f>
        <v>63.77445192583847</v>
      </c>
      <c r="AM9" s="57">
        <f>H9+L9+P9+T9+X9+AB9+AF9</f>
        <v>16700.75</v>
      </c>
      <c r="AN9" s="38">
        <f>SUM(AN5:AN8)</f>
        <v>5626.6</v>
      </c>
      <c r="AO9" s="58">
        <f>AM9/AN9*10</f>
        <v>29.68177940496925</v>
      </c>
    </row>
    <row r="13" ht="12.75">
      <c r="J13" s="1" t="s">
        <v>28</v>
      </c>
    </row>
  </sheetData>
  <mergeCells count="16"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  <mergeCell ref="I3:L3"/>
    <mergeCell ref="M3:P3"/>
    <mergeCell ref="AC3:AF3"/>
    <mergeCell ref="Q3:T3"/>
    <mergeCell ref="U3:X3"/>
    <mergeCell ref="Y3:AB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2017-08-28T07:31:23Z</dcterms:modified>
  <cp:category/>
  <cp:version/>
  <cp:contentType/>
  <cp:contentStatus/>
</cp:coreProperties>
</file>