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95" windowWidth="14040" windowHeight="7755" activeTab="0"/>
  </bookViews>
  <sheets>
    <sheet name="Лист1" sheetId="1" r:id="rId1"/>
  </sheets>
  <definedNames>
    <definedName name="_xlnm.Print_Area" localSheetId="0">'Лист1'!$A$1:$L$131</definedName>
  </definedNames>
  <calcPr fullCalcOnLoad="1"/>
</workbook>
</file>

<file path=xl/sharedStrings.xml><?xml version="1.0" encoding="utf-8"?>
<sst xmlns="http://schemas.openxmlformats.org/spreadsheetml/2006/main" count="261" uniqueCount="249">
  <si>
    <t>000 1 05 00000 00 0000 000</t>
  </si>
  <si>
    <t>НАЛОГИ НА СОВОКУПНЫЙ ДОХОД</t>
  </si>
  <si>
    <t>Единый налог на вменённый доход для отдельных видов деятельности</t>
  </si>
  <si>
    <t xml:space="preserve">Единый сельскохозяйственный налог </t>
  </si>
  <si>
    <t>000 1 08 00000 00 0000 000</t>
  </si>
  <si>
    <t>ГОСУДАРСТВЕННАЯ ПОШЛИНА</t>
  </si>
  <si>
    <t>000 1 08 03010 01 0000 110</t>
  </si>
  <si>
    <t>000 1 08 07150 01 0000 110</t>
  </si>
  <si>
    <t>000 1 09 00000 00 0000 000</t>
  </si>
  <si>
    <t>ЗАДОЛЖЕННОСТЬ И ПЕРЕРАСЧЁТЫ ПО ОТМЕНЁННЫМ НАЛОГАМ, СБОРАМ И ИНЫМ ОБЯЗАТЕЛЬНЫМ ПЛАТЕЖАМ</t>
  </si>
  <si>
    <t>000 1 09 01030 05 0000 110</t>
  </si>
  <si>
    <t>Налог на прибыль организаций, зачисляемый в местные бюджеты (в части сумм по расчётам за 2004 год и погашения задолженности прошлых лет)</t>
  </si>
  <si>
    <t>000 1 09 04000 00 0000 110</t>
  </si>
  <si>
    <t>Земельный налог (по обязательствам, возникшим до 1 января 2006)</t>
  </si>
  <si>
    <t>000 1 09 040050 10 0000 110</t>
  </si>
  <si>
    <t>Земельный налог (по обязательствам, возникшим до 1 января 2006), мобилизуемый на территории поселений</t>
  </si>
  <si>
    <t>000 1 09 07000 00 0000 110</t>
  </si>
  <si>
    <t>Прочие налоги и сборы (по отменённым местным налогам)</t>
  </si>
  <si>
    <t>000 1 09 07030 05 0000 110</t>
  </si>
  <si>
    <t>Целевые сборы с граждан, предприятий, учреждений и организаций на содержание милиции, на благоустройство территорий, на нужды образования и другие цели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</si>
  <si>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</si>
  <si>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</si>
  <si>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</si>
  <si>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000 1 11 01050 05 0000 120</t>
  </si>
  <si>
    <t>000 1 11 05000 00 0000 120</t>
  </si>
  <si>
    <t>000 1 11 05030 00 0000 120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</si>
  <si>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</si>
  <si>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</si>
  <si>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</si>
  <si>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000 1 11 09000 00 0000 120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</si>
  <si>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</si>
  <si>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</si>
  <si>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</si>
  <si>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</si>
  <si>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</si>
  <si>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</si>
  <si>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</si>
  <si>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000 1 17 00000 00 0000 000</t>
  </si>
  <si>
    <t>ПРОЧИЕ НЕНАЛОГОВЫЕ ДОХОДЫ</t>
  </si>
  <si>
    <t>000 2 00 00000 00 0000 000</t>
  </si>
  <si>
    <t xml:space="preserve">                                                                                 Приложение 4</t>
  </si>
  <si>
    <t>(тыс. рублей)</t>
  </si>
  <si>
    <t>Сумма</t>
  </si>
  <si>
    <t>000 1 09 06010 02 0000 110</t>
  </si>
  <si>
    <t>Налог с продаж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</si>
  <si>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</si>
  <si>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000 2 02 03000 00 0000 151</t>
  </si>
  <si>
    <t>000 2 02 04000 00 0000 151</t>
  </si>
  <si>
    <t>000 2 02 04014 05 0000 151</t>
  </si>
  <si>
    <t>000 2 02 03022 05 0000 151</t>
  </si>
  <si>
    <t>000 2 02 03024 05 0000 151</t>
  </si>
  <si>
    <t>000 2 02 03999 05 0000 151</t>
  </si>
  <si>
    <t>000 2 02 02000 00 0000 151</t>
  </si>
  <si>
    <t>000 2 02 02999 05 0000 151</t>
  </si>
  <si>
    <t>ПРОЧИЕ БЕЗВОЗМЕЗДНЫЕ ПОСТУПЛЕНИЯ</t>
  </si>
  <si>
    <t>Приложение 1</t>
  </si>
  <si>
    <t xml:space="preserve">000 1 00 00000 00 0000 000 </t>
  </si>
  <si>
    <t>000 1 11 05025 05 0000 120</t>
  </si>
  <si>
    <t>НАЛОГ НА ДОХОДЫ ФИЗИЧЕСКИХ ЛИЦ</t>
  </si>
  <si>
    <t>Государственная пошлина за выдачу разрешения на установку рекламной конструкции</t>
  </si>
  <si>
    <t>ШТРАФЫ, САНКЦИИ, ВОЗМЕЩЕНИЕ УЩЕРБА</t>
  </si>
  <si>
    <t>000 1 16 90050 05 0000 140</t>
  </si>
  <si>
    <t>БЕЗВОЗМЕЗДНЫЕ ПОСТУПЛЕНИЯ</t>
  </si>
  <si>
    <t>000 2 02 00000 00 0000 000</t>
  </si>
  <si>
    <t>000 2 02 01000 00 0000 151</t>
  </si>
  <si>
    <t>000 2 02 01001 05 0000 151</t>
  </si>
  <si>
    <t xml:space="preserve">Дотации бюджетам муниципальных районов на выравнивание бюджетной обеспеченности </t>
  </si>
  <si>
    <t>НАЛОГОВЫЕ И НЕНАЛОГОВЫЕ ДОХОДЫ:</t>
  </si>
  <si>
    <t>000 1 01 02000 01 0000 110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</si>
  <si>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</si>
  <si>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</si>
  <si>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</si>
  <si>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</si>
  <si>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</si>
  <si>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</si>
  <si>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000 1 17 05050 05 0000 180</t>
  </si>
  <si>
    <t>Прочие неналоговые доходы бюджетов муниципальных районов</t>
  </si>
  <si>
    <t>ВСЕГО ДОХОДОВ :</t>
  </si>
  <si>
    <t>БЕЗВОЗМЕЗДНЫЕ ПОСТУПЛЕНИЯ ОТ ДРУГИХ БЮДЖЕТОВ БЮДЖЕТНОЙ СИСТЕМЫ РОССИЙСКОЙ ФЕДЕРАЦИИ</t>
  </si>
  <si>
    <t>ПРОЧИЕ СУБСИДИИ БЮДЖЕТАМ МУНИЦИПАЛЬНЫХ РАЙОНОВ:</t>
  </si>
  <si>
    <t>000 1 13 00000 00 0000 000</t>
  </si>
  <si>
    <t>000 2 02 04012 05 0000 151</t>
  </si>
  <si>
    <t>000 2 02 02085 05 0000 151</t>
  </si>
  <si>
    <t>Субсидия бюджетам муниципальных районов на осуществление мероприятий по обеспечению жильем граждан РФ, проживающих в сельской местности</t>
  </si>
  <si>
    <t xml:space="preserve">ДОТАЦИИ БЮДЖЕТАМ СУБЪЕКТОВ РОССИЙСКОЙ ФЕДЕРАЦИИ И МУНИЦИПАЛЬНЫХ ОБРАЗОВАНИЙ </t>
  </si>
  <si>
    <t>ИНЫЕ МЕЖБЮДЖЕТНЫЕ ТРАНСФЕРТЫ</t>
  </si>
  <si>
    <t xml:space="preserve">СУБВЕНЦИИ БЮДЖЕТАМ СУБЪЕКТОВ РОССИЙСКОЙ ФЕДЕРАЦИИ И МУНИЦИПАЛЬНЫХ ОБРАЗОВАНИЙ                                                                              </t>
  </si>
  <si>
    <t>собствен.дох</t>
  </si>
  <si>
    <t>000 1 05 02010 02 0000 110</t>
  </si>
  <si>
    <t>000 1 05 03010 01 0000 110</t>
  </si>
  <si>
    <t>Доходы, получаемые в виде арендой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</si>
  <si>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</si>
  <si>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(за исключением имущества бюджетных и  автономных учреждений)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</si>
  <si>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</si>
  <si>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</si>
  <si>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</si>
  <si>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Межбюджетные трансферты, передаваемые бюджету Лотошинского муниципального района из бюджета Городского поселения "Лотошино"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</si>
  <si>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"Ошейкинское"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</si>
  <si>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Межбюджетные трансферты, передаваемые бюджету Лотошинского муниципального района из бюджета Сельского  поселения "Микулинское" Лотошинского муниципального района на осуществление части полномочий по решению вопросов местного значения в  соответствии с заключенными соглашениями</t>
  </si>
  <si>
    <t>Коды</t>
  </si>
  <si>
    <t>Наименования</t>
  </si>
  <si>
    <t>000 1 14 06025 05 0000 430</t>
  </si>
  <si>
    <t xml:space="preserve">Субвенции бюджетам муниципальных районов в рамках подпрограммы "Модернизация здравоохранения МО на 2011 - 2012 годы" долгосрочной целевой программы МО "Предупреждение и борьба с заболеваниями социального характера в МО на 2009 - 2012 годы" на 2012 год </t>
  </si>
  <si>
    <t>000 1 08 07141 01 0000 110</t>
  </si>
  <si>
    <t>000 1 11 05013 10 0000 120</t>
  </si>
  <si>
    <t>ДОХОДЫ ОТ ОКАЗАНИЯ ПЛАТНЫХ УСЛУГ (РАБОТ) И КОМПЕНСАЦИИ ЗАТРАТ ГОСУДАРСТВА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</si>
  <si>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</si>
  <si>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</si>
  <si>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</si>
  <si>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</si>
  <si>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</si>
  <si>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Субвенции бюджетам муниципальных районов на обеспечение питанием, одеждой, обувью и мягким инвентарём детей-сирот и детей, оставшихся без попечения родителей, находящихся в лечебно-профилактических учреждениях Московской области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</si>
  <si>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</si>
  <si>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000 2 02 04999 05 0000 151</t>
  </si>
  <si>
    <t xml:space="preserve">Прочие межбюджетные трансферты в форме дотаций передаваемые бюджетам муниципальных районов из бюджета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образований, вызванных природными пожарами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</si>
  <si>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</si>
  <si>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</si>
  <si>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ПРОЧИЕ СУБВЕНЦИИ БЮДЖЕТАМ МУНИЦИПАЛЬНЫХ РАЙОНОВ,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</si>
  <si>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</si>
  <si>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000 1 01 02010 01 0000 110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</si>
  <si>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 </t>
    </r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и 228 Налогового кодекса Российской Федерации</t>
    </r>
  </si>
  <si>
    <t>000 2 02 01999 05 0000 151</t>
  </si>
  <si>
    <t>Субвенции бюджетам муниципальных районов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 в целях содействия их обеспечению книгоиздательской продукцией и периодическими изданиями</t>
  </si>
  <si>
    <t>000 1 13 02995 05 0000 130</t>
  </si>
  <si>
    <t>Прочие доходы от компенсации затрат бюджетов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</si>
  <si>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(наказы избирателей)</t>
  </si>
  <si>
    <t>000 2 02 02008 05 0000 151</t>
  </si>
  <si>
    <t>Субсидия бюджетам муниципальных районов на обеспечение жильем молодых семей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</si>
  <si>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</si>
  <si>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</si>
  <si>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</si>
  <si>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</si>
  <si>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000 1 06 00000 00 0000 000</t>
  </si>
  <si>
    <t>НАЛОГ НА ИМУЩЕСТВО</t>
  </si>
  <si>
    <t>000 1 06 02010 02 0000 110</t>
  </si>
  <si>
    <t>Налог на имущество организаций по имуществу, не входящему в Единую систему газоснабжения</t>
  </si>
  <si>
    <t>Субвенции бюджетам муниципальных районов на организацию оказания медицинской помощи на территории муниципального образования на 2013 год</t>
  </si>
  <si>
    <t>Иные межбюджетные трансферты в форме дотации бюджетам муниципальных образований Московской области из бюджета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 Московской области, вызванных природными пожарами</t>
  </si>
  <si>
    <t>000 2 07 05020 05 0000 180</t>
  </si>
  <si>
    <t>000 2 02 02999 05 0001 151</t>
  </si>
  <si>
    <t>000 2 02 02999 05 0002 151</t>
  </si>
  <si>
    <t>000 2 02 02999 05 0003 151</t>
  </si>
  <si>
    <t>000 2 02 03024 05 0001 151</t>
  </si>
  <si>
    <t>000 2 02 03024 05 0002 151</t>
  </si>
  <si>
    <t>000 2 02 03024 05 0003 151</t>
  </si>
  <si>
    <t>000 2 02 03024 05 0004 151</t>
  </si>
  <si>
    <t>000 2 02 03024 05 0005 151</t>
  </si>
  <si>
    <t>000 2 02 03024 05 0006 151</t>
  </si>
  <si>
    <t>000 2 02 03024 05 0007 151</t>
  </si>
  <si>
    <t>000 2 02 03024 05 0008 151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</si>
  <si>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</si>
  <si>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</si>
  <si>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000 2 02 02999 05 0005 151</t>
  </si>
  <si>
    <t>000 2 02 02999 05 0006 151</t>
  </si>
  <si>
    <t>000 2 02 02999 05 0007 151</t>
  </si>
  <si>
    <t>000 2 02 02999 05 0004 151</t>
  </si>
  <si>
    <t>000 2 02 03021 05 0000 151</t>
  </si>
  <si>
    <t>000 2 07 05030 05 0000 180</t>
  </si>
  <si>
    <t>Субсидии бюджетам муниципальных образований Московской области  на проведение мероприятий по оздоровительной кампании детей</t>
  </si>
  <si>
    <t>Прочие безвозмездные поступления в бюджеты  муниципальных районов</t>
  </si>
  <si>
    <t>Поступления от денежных пожертвований, предоставленных физическими лицами получателям средств бюджетов муниципальных районов</t>
  </si>
  <si>
    <t>I уточнение</t>
  </si>
  <si>
    <t>II уточнение</t>
  </si>
  <si>
    <t>000 1 05 01000 00 0000 110</t>
  </si>
  <si>
    <t>Налог, взимаемый в связи с применением упрощенной системы налогообложения</t>
  </si>
  <si>
    <t>III уточнение</t>
  </si>
  <si>
    <t>000 2 02 02999 05 0008 151</t>
  </si>
  <si>
    <t>000 2 02 02999 05 0009 151</t>
  </si>
  <si>
    <t>Субсидии бюджетам муниципальных районов Московской области на мероприятия по проведению капитального ремонта и приобретению оборудования для муниципальных учреждений здравоохранения, в соответствии с долгосрочной целевой программой Московской области "Развитие здравоохранения Московской области на 2013-2015 годы"</t>
  </si>
  <si>
    <t>IV уточнение</t>
  </si>
  <si>
    <t>000 2 02 02999 05 0010 151</t>
  </si>
  <si>
    <t>000 2 02 02999 05 0011 151</t>
  </si>
  <si>
    <t>Субсидии бюджетам муниципальных районов Московской области на закупку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</t>
  </si>
  <si>
    <t>Субсидии бюджетам муниципальных районов Московской области на закупку учебного оборудования и мебели для муниципальных общеобразовательных учреждений – победителей областного конкурса 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</t>
  </si>
  <si>
    <t>000 2 02 03119 05 0000 151</t>
  </si>
  <si>
    <t>V уточнение</t>
  </si>
  <si>
    <t>VI уточнение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</si>
  <si>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рекламы)</t>
  </si>
  <si>
    <t>000 2 02 03024 05 0009 151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</si>
  <si>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(спец.найм)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</si>
  <si>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</si>
  <si>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</si>
  <si>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</si>
  <si>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</si>
  <si>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Субсидии бюджетам муниципальных образований Московской области из бюджета Московской области на финансирование и (или) возмещение расходов, связанных с предупреждением и ликвидацией чрезвычайных ситуаций на территории муниципальных образований, вызванных природными пожарами</t>
  </si>
  <si>
    <t xml:space="preserve">000 2 07 00000 00 0000 000 </t>
  </si>
  <si>
    <t>СУБСИДИИ БЮДЖЕТАМ БЮДЖЕТНОЙ СИСТЕМЫ РОССИЙСКОЙ ФЕДЕРАЦИИ  (МЕЖБЮДЖЕТНЫЕ СУБСИДИИ)</t>
  </si>
  <si>
    <t>000 2 02 04014 05 0001 151</t>
  </si>
  <si>
    <t>000 2 02 04014 05 0002 151</t>
  </si>
  <si>
    <t>000 2 02 04014 05 0003 151</t>
  </si>
  <si>
    <t>000 2 02 03070 05 0000 151</t>
  </si>
  <si>
    <t xml:space="preserve">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</si>
  <si>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</si>
  <si>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</si>
  <si>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</si>
  <si>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</si>
  <si>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000 1 16 03010 01 0000 140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</si>
  <si>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</si>
  <si>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</si>
  <si>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</si>
  <si>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</si>
  <si>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бюджет</t>
  </si>
  <si>
    <t>Субсидии бюджетам муниципальных образований Московской области на внедрение современных образовательных технологий в соответствии с государственной программой Московской области «Образование Подмосковья» на 2014 – 2018 годы</t>
  </si>
  <si>
    <t>Субсидии бюджетам муниципальных районов Московской области на обеспечение подвоза учащихся к месту обучения в муниципальные общеобразовательные организации в Московской области, расположенные в сельской местности в соответствии с государственной программой Московской области "Образование Подмосковья» на  2014 - 2018 годы</t>
  </si>
  <si>
    <t>Субсидии бюджетам муниципальных районов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организациях, в соответствии с государственной программой Московской области "Образование Подмосковья» на  2014 - 2018 годы</t>
  </si>
  <si>
    <t xml:space="preserve">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</t>
  </si>
  <si>
    <t>Субвенции бюджетам муниципальных районов на обеспечение жилыми помещениями отдельных категорий ветеранов, предусмотренных частью 1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 имеющих детей - инвалидов"</t>
  </si>
  <si>
    <t>предел кредита</t>
  </si>
  <si>
    <t>Субсидии бюджетам муниципальных районов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года"</t>
  </si>
  <si>
    <t>Субсидии на софинансирование реализации мероприятий подпрограммы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</t>
  </si>
  <si>
    <t xml:space="preserve">Поступления доходов в бюджет Лотошинского муниципального района Московской области на 2015 год </t>
  </si>
  <si>
    <t>000 1 11 05075 05 0000 120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</si>
  <si>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</si>
  <si>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</si>
  <si>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</si>
  <si>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</si>
  <si>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</si>
  <si>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000 1 11 09045 05 0006 120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</si>
  <si>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</si>
  <si>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</si>
  <si>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</si>
  <si>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</si>
  <si>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 1 Налогового кодекса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</si>
  <si>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</si>
  <si>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</si>
  <si>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Акцизы по подакцизным товарам (продукции), производимым на территории Российской Федерации</t>
  </si>
  <si>
    <t xml:space="preserve">000 1 03 02000 01 0000 110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</si>
  <si>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</si>
  <si>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</si>
  <si>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</si>
  <si>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</t>
  </si>
  <si>
    <t>000 1 03 02230 01 0000 110</t>
  </si>
  <si>
    <t>000 1 03 02240 01 0000 110</t>
  </si>
  <si>
    <t>000 1 03 02250 01 0000 110</t>
  </si>
  <si>
    <t>000 1 03 02260 01 0000 110</t>
  </si>
  <si>
    <t>000 2 02 03069 05 0000 151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</si>
  <si>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области"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</si>
  <si>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</si>
  <si>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</si>
  <si>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</si>
  <si>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</si>
  <si>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000 1 11 09045 05 0003 120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</si>
  <si>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(соц.найм)</t>
  </si>
  <si>
    <t>000 1 11 09045 05 0005 120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</si>
  <si>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</si>
  <si>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</si>
  <si>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 xml:space="preserve">"О внесении изменений в решение Совета депутатов Лотошинского муниципального района Московской области от 18.12.2014 №24/4 "О бюджете Лотошинского муниципального района Московской области на 2015 год и на плановый период 2016 и 2017 годов"                                                                    </t>
  </si>
  <si>
    <t>000 2 02 03024 05 0010 151</t>
  </si>
  <si>
    <t>к решению Совета депутатов Лотошинского муниципального района от 31.12.2014 г. № 34/6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</si>
</sst>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_ ;\-#,##0.00\ "/>
  </numFmts>
  <fonts count="56">
    <font>
      <sz val="9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ill="1" applyBorder="1" applyAlignment="1">
      <alignment/>
    </xf>
    <xf numFmtId="165" fontId="12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3" fillId="0" borderId="0" xfId="58" applyFont="1" applyFill="1" applyBorder="1" applyAlignment="1">
      <alignment horizontal="left"/>
    </xf>
    <xf numFmtId="43" fontId="3" fillId="0" borderId="0" xfId="58" applyFont="1" applyFill="1" applyBorder="1" applyAlignment="1">
      <alignment horizontal="center"/>
    </xf>
    <xf numFmtId="43" fontId="3" fillId="0" borderId="0" xfId="58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10" xfId="0" applyNumberFormat="1" applyFill="1" applyBorder="1" applyAlignment="1">
      <alignment horizontal="right" wrapText="1"/>
    </xf>
    <xf numFmtId="165" fontId="0" fillId="0" borderId="10" xfId="0" applyNumberFormat="1" applyFill="1" applyBorder="1" applyAlignment="1">
      <alignment wrapText="1"/>
    </xf>
    <xf numFmtId="165" fontId="16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9" fontId="0" fillId="0" borderId="10" xfId="0" applyNumberFormat="1" applyFill="1" applyBorder="1" applyAlignment="1">
      <alignment horizontal="right" wrapText="1"/>
    </xf>
    <xf numFmtId="9" fontId="0" fillId="0" borderId="0" xfId="0" applyNumberFormat="1" applyFill="1" applyBorder="1" applyAlignment="1">
      <alignment horizontal="right" wrapText="1"/>
    </xf>
    <xf numFmtId="165" fontId="0" fillId="0" borderId="0" xfId="0" applyNumberFormat="1" applyFill="1" applyBorder="1" applyAlignment="1">
      <alignment wrapText="1"/>
    </xf>
    <xf numFmtId="165" fontId="0" fillId="0" borderId="0" xfId="0" applyNumberFormat="1" applyFill="1" applyAlignment="1">
      <alignment wrapText="1"/>
    </xf>
    <xf numFmtId="165" fontId="16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horizontal="right" wrapText="1"/>
    </xf>
    <xf numFmtId="165" fontId="0" fillId="0" borderId="0" xfId="0" applyNumberFormat="1" applyFont="1" applyFill="1" applyAlignment="1">
      <alignment wrapText="1"/>
    </xf>
    <xf numFmtId="165" fontId="10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68" fontId="3" fillId="0" borderId="0" xfId="58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view="pageBreakPreview" zoomScale="75" zoomScaleSheetLayoutView="75" zoomScalePageLayoutView="0" workbookViewId="0" topLeftCell="A1">
      <selection activeCell="B11" sqref="B11"/>
    </sheetView>
  </sheetViews>
  <sheetFormatPr defaultColWidth="9.140625" defaultRowHeight="12"/>
  <cols>
    <col min="1" max="1" width="30.00390625" style="73" customWidth="1"/>
    <col min="2" max="2" width="77.00390625" style="74" customWidth="1"/>
    <col min="3" max="3" width="15.28125" style="75" hidden="1" customWidth="1"/>
    <col min="4" max="4" width="13.57421875" style="75" hidden="1" customWidth="1"/>
    <col min="5" max="5" width="12.7109375" style="76" hidden="1" customWidth="1"/>
    <col min="6" max="6" width="13.28125" style="76" hidden="1" customWidth="1"/>
    <col min="7" max="7" width="15.421875" style="76" hidden="1" customWidth="1"/>
    <col min="8" max="8" width="16.7109375" style="44" hidden="1" customWidth="1"/>
    <col min="9" max="9" width="16.00390625" style="44" hidden="1" customWidth="1"/>
    <col min="10" max="10" width="13.00390625" style="44" hidden="1" customWidth="1"/>
    <col min="11" max="11" width="15.8515625" style="45" customWidth="1"/>
    <col min="12" max="12" width="11.8515625" style="0" hidden="1" customWidth="1"/>
    <col min="13" max="13" width="14.421875" style="0" customWidth="1"/>
  </cols>
  <sheetData>
    <row r="1" spans="1:11" ht="15.75">
      <c r="A1" s="38" t="s">
        <v>40</v>
      </c>
      <c r="B1" s="90" t="s">
        <v>55</v>
      </c>
      <c r="C1" s="90"/>
      <c r="D1" s="90"/>
      <c r="E1" s="90"/>
      <c r="F1" s="90"/>
      <c r="G1" s="90"/>
      <c r="H1" s="90"/>
      <c r="I1" s="90"/>
      <c r="J1" s="90"/>
      <c r="K1" s="90"/>
    </row>
    <row r="2" spans="1:11" ht="15.75">
      <c r="A2" s="90" t="s">
        <v>248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54" customHeight="1">
      <c r="A3" s="91" t="s">
        <v>246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3" ht="15.75">
      <c r="A4" s="40"/>
      <c r="B4" s="41"/>
      <c r="C4" s="42"/>
      <c r="D4" s="39"/>
      <c r="E4" s="43"/>
      <c r="F4" s="43"/>
      <c r="G4" s="43"/>
      <c r="M4" t="s">
        <v>191</v>
      </c>
    </row>
    <row r="5" spans="1:11" ht="29.25" customHeight="1">
      <c r="A5" s="92" t="s">
        <v>210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2.75">
      <c r="A6" s="45"/>
      <c r="B6" s="45"/>
      <c r="C6" s="46" t="s">
        <v>41</v>
      </c>
      <c r="D6" s="46"/>
      <c r="E6" s="46"/>
      <c r="F6" s="46"/>
      <c r="G6" s="46"/>
      <c r="K6" s="46" t="s">
        <v>41</v>
      </c>
    </row>
    <row r="7" spans="1:11" ht="25.5" customHeight="1">
      <c r="A7" s="47" t="s">
        <v>99</v>
      </c>
      <c r="B7" s="47" t="s">
        <v>100</v>
      </c>
      <c r="C7" s="47" t="s">
        <v>42</v>
      </c>
      <c r="D7" s="26" t="s">
        <v>176</v>
      </c>
      <c r="E7" s="27" t="s">
        <v>175</v>
      </c>
      <c r="F7" s="27" t="s">
        <v>169</v>
      </c>
      <c r="G7" s="27" t="s">
        <v>165</v>
      </c>
      <c r="H7" s="27" t="s">
        <v>162</v>
      </c>
      <c r="I7" s="27" t="s">
        <v>161</v>
      </c>
      <c r="J7" s="27" t="s">
        <v>201</v>
      </c>
      <c r="K7" s="47" t="s">
        <v>42</v>
      </c>
    </row>
    <row r="8" spans="1:12" ht="39" customHeight="1">
      <c r="A8" s="48" t="s">
        <v>56</v>
      </c>
      <c r="B8" s="49" t="s">
        <v>67</v>
      </c>
      <c r="C8" s="14">
        <f aca="true" t="shared" si="0" ref="C8:J8">SUM(C9+C11+C19+C24+C26+C37+C52+C54+C57+C62+C65)</f>
        <v>262578.30000000005</v>
      </c>
      <c r="D8" s="14">
        <f t="shared" si="0"/>
        <v>-20369.59999999999</v>
      </c>
      <c r="E8" s="14">
        <f t="shared" si="0"/>
        <v>282245.9</v>
      </c>
      <c r="F8" s="14">
        <f t="shared" si="0"/>
        <v>282345.9</v>
      </c>
      <c r="G8" s="14">
        <f t="shared" si="0"/>
        <v>271045.9</v>
      </c>
      <c r="H8" s="14">
        <f t="shared" si="0"/>
        <v>270675.9</v>
      </c>
      <c r="I8" s="14">
        <f t="shared" si="0"/>
        <v>-311.39999999999964</v>
      </c>
      <c r="J8" s="14">
        <f t="shared" si="0"/>
        <v>262889.7</v>
      </c>
      <c r="K8" s="14">
        <f>SUM(K11+K14+K19+K26+K37+K52+K54+K57+K62)</f>
        <v>268145.6</v>
      </c>
      <c r="L8" s="28">
        <f>SUM(K8-C8)</f>
        <v>5567.29999999993</v>
      </c>
    </row>
    <row r="9" spans="1:12" ht="39" customHeight="1" hidden="1">
      <c r="A9" s="50" t="s">
        <v>128</v>
      </c>
      <c r="B9" s="51" t="s">
        <v>129</v>
      </c>
      <c r="C9" s="10">
        <f>SUM(C10)</f>
        <v>0</v>
      </c>
      <c r="D9" s="25">
        <f aca="true" t="shared" si="1" ref="D9:D79">SUM(C9-E9)</f>
        <v>-120</v>
      </c>
      <c r="E9" s="21">
        <f>SUM(E10)</f>
        <v>120</v>
      </c>
      <c r="F9" s="21">
        <f>SUM(F10)</f>
        <v>120</v>
      </c>
      <c r="G9" s="21">
        <f>SUM(G10)</f>
        <v>60</v>
      </c>
      <c r="H9" s="21">
        <f>SUM(H10)</f>
        <v>60</v>
      </c>
      <c r="I9" s="25">
        <f aca="true" t="shared" si="2" ref="I9:I79">SUM(C9-J9)</f>
        <v>0</v>
      </c>
      <c r="J9" s="21">
        <f>SUM(J10)</f>
        <v>0</v>
      </c>
      <c r="K9" s="32"/>
      <c r="L9" s="28">
        <f aca="true" t="shared" si="3" ref="L9:L79">SUM(K9-C9)</f>
        <v>0</v>
      </c>
    </row>
    <row r="10" spans="1:12" ht="39" customHeight="1" hidden="1">
      <c r="A10" s="9" t="s">
        <v>130</v>
      </c>
      <c r="B10" s="15" t="s">
        <v>131</v>
      </c>
      <c r="C10" s="16"/>
      <c r="D10" s="25">
        <f t="shared" si="1"/>
        <v>-120</v>
      </c>
      <c r="E10" s="12">
        <v>120</v>
      </c>
      <c r="F10" s="12">
        <v>120</v>
      </c>
      <c r="G10" s="12">
        <v>60</v>
      </c>
      <c r="H10" s="12">
        <v>60</v>
      </c>
      <c r="I10" s="25">
        <f t="shared" si="2"/>
        <v>0</v>
      </c>
      <c r="J10" s="12"/>
      <c r="K10" s="32"/>
      <c r="L10" s="28">
        <f t="shared" si="3"/>
        <v>0</v>
      </c>
    </row>
    <row r="11" spans="1:12" s="1" customFormat="1" ht="31.5" customHeight="1">
      <c r="A11" s="50" t="s">
        <v>68</v>
      </c>
      <c r="B11" s="17" t="s">
        <v>58</v>
      </c>
      <c r="C11" s="10">
        <f>SUM(C12,C13)</f>
        <v>161836.7</v>
      </c>
      <c r="D11" s="10">
        <f aca="true" t="shared" si="4" ref="D11:K11">SUM(D12,D13)</f>
        <v>-3197.2999999999884</v>
      </c>
      <c r="E11" s="10">
        <f t="shared" si="4"/>
        <v>165034</v>
      </c>
      <c r="F11" s="10">
        <f t="shared" si="4"/>
        <v>165034</v>
      </c>
      <c r="G11" s="10">
        <f t="shared" si="4"/>
        <v>165034</v>
      </c>
      <c r="H11" s="10">
        <f t="shared" si="4"/>
        <v>165034</v>
      </c>
      <c r="I11" s="10">
        <f t="shared" si="4"/>
        <v>0</v>
      </c>
      <c r="J11" s="10">
        <f t="shared" si="4"/>
        <v>161836.7</v>
      </c>
      <c r="K11" s="52">
        <f t="shared" si="4"/>
        <v>188534.1</v>
      </c>
      <c r="L11" s="28">
        <f t="shared" si="3"/>
        <v>26697.399999999994</v>
      </c>
    </row>
    <row r="12" spans="1:12" s="1" customFormat="1" ht="69" customHeight="1">
      <c r="A12" s="9" t="s">
        <v>119</v>
      </c>
      <c r="B12" s="8" t="s">
        <v>120</v>
      </c>
      <c r="C12" s="11">
        <f>161836.7</f>
        <v>161836.7</v>
      </c>
      <c r="D12" s="25">
        <f t="shared" si="1"/>
        <v>-3197.2999999999884</v>
      </c>
      <c r="E12" s="12">
        <v>165034</v>
      </c>
      <c r="F12" s="12">
        <v>165034</v>
      </c>
      <c r="G12" s="12">
        <v>165034</v>
      </c>
      <c r="H12" s="12">
        <v>165034</v>
      </c>
      <c r="I12" s="25">
        <f t="shared" si="2"/>
        <v>0</v>
      </c>
      <c r="J12" s="12">
        <v>161836.7</v>
      </c>
      <c r="K12" s="11">
        <v>187834.1</v>
      </c>
      <c r="L12" s="28">
        <f t="shared" si="3"/>
        <v>25997.399999999994</v>
      </c>
    </row>
    <row r="13" spans="1:12" s="1" customFormat="1" ht="81" customHeight="1">
      <c r="A13" s="9" t="s">
        <v>221</v>
      </c>
      <c r="B13" s="8" t="s">
        <v>222</v>
      </c>
      <c r="C13" s="12"/>
      <c r="D13" s="25">
        <f t="shared" si="1"/>
        <v>0</v>
      </c>
      <c r="E13" s="12"/>
      <c r="F13" s="12"/>
      <c r="G13" s="12"/>
      <c r="H13" s="12"/>
      <c r="I13" s="25">
        <f t="shared" si="2"/>
        <v>0</v>
      </c>
      <c r="J13" s="12"/>
      <c r="K13" s="9">
        <v>700</v>
      </c>
      <c r="L13" s="28">
        <f t="shared" si="3"/>
        <v>700</v>
      </c>
    </row>
    <row r="14" spans="1:12" s="4" customFormat="1" ht="42.75" customHeight="1">
      <c r="A14" s="53" t="s">
        <v>226</v>
      </c>
      <c r="B14" s="54" t="s">
        <v>225</v>
      </c>
      <c r="C14" s="10"/>
      <c r="D14" s="14"/>
      <c r="E14" s="10"/>
      <c r="F14" s="10"/>
      <c r="G14" s="10"/>
      <c r="H14" s="10"/>
      <c r="I14" s="14"/>
      <c r="J14" s="10"/>
      <c r="K14" s="88">
        <f>SUM(K15:K18)</f>
        <v>5000</v>
      </c>
      <c r="L14" s="37"/>
    </row>
    <row r="15" spans="1:12" s="1" customFormat="1" ht="60">
      <c r="A15" s="55" t="s">
        <v>231</v>
      </c>
      <c r="B15" s="56" t="s">
        <v>227</v>
      </c>
      <c r="C15" s="12"/>
      <c r="D15" s="25"/>
      <c r="E15" s="12"/>
      <c r="F15" s="12"/>
      <c r="G15" s="12"/>
      <c r="H15" s="12"/>
      <c r="I15" s="25"/>
      <c r="J15" s="12"/>
      <c r="K15" s="35">
        <v>1760</v>
      </c>
      <c r="L15" s="28"/>
    </row>
    <row r="16" spans="1:12" s="1" customFormat="1" ht="75">
      <c r="A16" s="55" t="s">
        <v>232</v>
      </c>
      <c r="B16" s="56" t="s">
        <v>228</v>
      </c>
      <c r="C16" s="12"/>
      <c r="D16" s="25"/>
      <c r="E16" s="12"/>
      <c r="F16" s="12"/>
      <c r="G16" s="12"/>
      <c r="H16" s="12"/>
      <c r="I16" s="25"/>
      <c r="J16" s="12"/>
      <c r="K16" s="35">
        <v>40</v>
      </c>
      <c r="L16" s="28"/>
    </row>
    <row r="17" spans="1:12" s="1" customFormat="1" ht="60">
      <c r="A17" s="55" t="s">
        <v>233</v>
      </c>
      <c r="B17" s="56" t="s">
        <v>229</v>
      </c>
      <c r="C17" s="12"/>
      <c r="D17" s="25"/>
      <c r="E17" s="12"/>
      <c r="F17" s="12"/>
      <c r="G17" s="12"/>
      <c r="H17" s="12"/>
      <c r="I17" s="25"/>
      <c r="J17" s="12"/>
      <c r="K17" s="35">
        <v>2935</v>
      </c>
      <c r="L17" s="28"/>
    </row>
    <row r="18" spans="1:12" s="1" customFormat="1" ht="30">
      <c r="A18" s="55" t="s">
        <v>234</v>
      </c>
      <c r="B18" s="56" t="s">
        <v>230</v>
      </c>
      <c r="C18" s="12"/>
      <c r="D18" s="25"/>
      <c r="E18" s="12"/>
      <c r="F18" s="12"/>
      <c r="G18" s="12"/>
      <c r="H18" s="12"/>
      <c r="I18" s="25"/>
      <c r="J18" s="12"/>
      <c r="K18" s="35">
        <v>265</v>
      </c>
      <c r="L18" s="28"/>
    </row>
    <row r="19" spans="1:12" s="1" customFormat="1" ht="29.25" customHeight="1">
      <c r="A19" s="50" t="s">
        <v>0</v>
      </c>
      <c r="B19" s="17" t="s">
        <v>1</v>
      </c>
      <c r="C19" s="10">
        <f>SUM(C20:C23)</f>
        <v>16869</v>
      </c>
      <c r="D19" s="10">
        <f aca="true" t="shared" si="5" ref="D19:K19">SUM(D20:D23)</f>
        <v>-816.1000000000004</v>
      </c>
      <c r="E19" s="10">
        <f t="shared" si="5"/>
        <v>17685.1</v>
      </c>
      <c r="F19" s="10">
        <f t="shared" si="5"/>
        <v>15796.1</v>
      </c>
      <c r="G19" s="10">
        <f t="shared" si="5"/>
        <v>14796.1</v>
      </c>
      <c r="H19" s="10">
        <f t="shared" si="5"/>
        <v>14766.1</v>
      </c>
      <c r="I19" s="10">
        <f t="shared" si="5"/>
        <v>0</v>
      </c>
      <c r="J19" s="10">
        <f t="shared" si="5"/>
        <v>16869</v>
      </c>
      <c r="K19" s="10">
        <f t="shared" si="5"/>
        <v>17596.3</v>
      </c>
      <c r="L19" s="28">
        <f t="shared" si="3"/>
        <v>727.2999999999993</v>
      </c>
    </row>
    <row r="20" spans="1:12" s="1" customFormat="1" ht="34.5" customHeight="1">
      <c r="A20" s="9" t="s">
        <v>163</v>
      </c>
      <c r="B20" s="8" t="s">
        <v>164</v>
      </c>
      <c r="C20" s="11">
        <v>3570</v>
      </c>
      <c r="D20" s="25">
        <f t="shared" si="1"/>
        <v>-3784.6000000000004</v>
      </c>
      <c r="E20" s="12">
        <v>7354.6</v>
      </c>
      <c r="F20" s="12">
        <v>4831.6</v>
      </c>
      <c r="G20" s="12">
        <v>3831.6</v>
      </c>
      <c r="H20" s="12">
        <v>2801.6</v>
      </c>
      <c r="I20" s="25">
        <f t="shared" si="2"/>
        <v>0</v>
      </c>
      <c r="J20" s="12">
        <v>3570</v>
      </c>
      <c r="K20" s="35">
        <v>9092</v>
      </c>
      <c r="L20" s="29">
        <f t="shared" si="3"/>
        <v>5522</v>
      </c>
    </row>
    <row r="21" spans="1:12" ht="33" customHeight="1">
      <c r="A21" s="9" t="s">
        <v>88</v>
      </c>
      <c r="B21" s="8" t="s">
        <v>2</v>
      </c>
      <c r="C21" s="11">
        <v>12993</v>
      </c>
      <c r="D21" s="25">
        <f t="shared" si="1"/>
        <v>2826.5</v>
      </c>
      <c r="E21" s="12">
        <v>10166.5</v>
      </c>
      <c r="F21" s="12">
        <v>10166.5</v>
      </c>
      <c r="G21" s="12">
        <v>10166.5</v>
      </c>
      <c r="H21" s="12">
        <v>10166.5</v>
      </c>
      <c r="I21" s="25">
        <f t="shared" si="2"/>
        <v>0</v>
      </c>
      <c r="J21" s="12">
        <v>12993</v>
      </c>
      <c r="K21" s="11">
        <v>8212</v>
      </c>
      <c r="L21" s="28">
        <f t="shared" si="3"/>
        <v>-4781</v>
      </c>
    </row>
    <row r="22" spans="1:12" ht="24.75" customHeight="1">
      <c r="A22" s="9" t="s">
        <v>89</v>
      </c>
      <c r="B22" s="8" t="s">
        <v>3</v>
      </c>
      <c r="C22" s="11">
        <v>1</v>
      </c>
      <c r="D22" s="25">
        <f t="shared" si="1"/>
        <v>-50</v>
      </c>
      <c r="E22" s="12">
        <v>51</v>
      </c>
      <c r="F22" s="12">
        <v>8</v>
      </c>
      <c r="G22" s="12">
        <v>8</v>
      </c>
      <c r="H22" s="12">
        <v>8</v>
      </c>
      <c r="I22" s="25">
        <f t="shared" si="2"/>
        <v>0</v>
      </c>
      <c r="J22" s="12">
        <v>1</v>
      </c>
      <c r="K22" s="11">
        <v>0.3</v>
      </c>
      <c r="L22" s="28">
        <f t="shared" si="3"/>
        <v>-0.7</v>
      </c>
    </row>
    <row r="23" spans="1:12" ht="51" customHeight="1">
      <c r="A23" s="9" t="s">
        <v>150</v>
      </c>
      <c r="B23" s="8" t="s">
        <v>151</v>
      </c>
      <c r="C23" s="11">
        <v>305</v>
      </c>
      <c r="D23" s="25">
        <f t="shared" si="1"/>
        <v>192</v>
      </c>
      <c r="E23" s="12">
        <v>113</v>
      </c>
      <c r="F23" s="12">
        <v>790</v>
      </c>
      <c r="G23" s="12">
        <v>790</v>
      </c>
      <c r="H23" s="12">
        <f>2100-250-30-30</f>
        <v>1790</v>
      </c>
      <c r="I23" s="25">
        <f t="shared" si="2"/>
        <v>0</v>
      </c>
      <c r="J23" s="12">
        <v>305</v>
      </c>
      <c r="K23" s="35">
        <v>292</v>
      </c>
      <c r="L23" s="28">
        <f t="shared" si="3"/>
        <v>-13</v>
      </c>
    </row>
    <row r="24" spans="1:12" ht="28.5" customHeight="1" hidden="1">
      <c r="A24" s="50" t="s">
        <v>132</v>
      </c>
      <c r="B24" s="18" t="s">
        <v>133</v>
      </c>
      <c r="C24" s="19">
        <f>SUM(C25)</f>
        <v>0</v>
      </c>
      <c r="D24" s="25">
        <f t="shared" si="1"/>
        <v>-1300</v>
      </c>
      <c r="E24" s="21">
        <f>SUM(E25)</f>
        <v>1300</v>
      </c>
      <c r="F24" s="21">
        <f>SUM(F25)</f>
        <v>1300</v>
      </c>
      <c r="G24" s="21">
        <f>SUM(G25)</f>
        <v>1300</v>
      </c>
      <c r="H24" s="21">
        <f>SUM(H25)</f>
        <v>1300</v>
      </c>
      <c r="I24" s="25">
        <f t="shared" si="2"/>
        <v>0</v>
      </c>
      <c r="J24" s="21">
        <f>SUM(J25)</f>
        <v>0</v>
      </c>
      <c r="K24" s="32"/>
      <c r="L24" s="28">
        <f t="shared" si="3"/>
        <v>0</v>
      </c>
    </row>
    <row r="25" spans="1:12" ht="36.75" customHeight="1" hidden="1">
      <c r="A25" s="9" t="s">
        <v>134</v>
      </c>
      <c r="B25" s="8" t="s">
        <v>135</v>
      </c>
      <c r="C25" s="11"/>
      <c r="D25" s="25">
        <f t="shared" si="1"/>
        <v>-1300</v>
      </c>
      <c r="E25" s="12">
        <v>1300</v>
      </c>
      <c r="F25" s="12">
        <v>1300</v>
      </c>
      <c r="G25" s="12">
        <v>1300</v>
      </c>
      <c r="H25" s="12">
        <v>1300</v>
      </c>
      <c r="I25" s="25">
        <f t="shared" si="2"/>
        <v>0</v>
      </c>
      <c r="J25" s="12"/>
      <c r="K25" s="32"/>
      <c r="L25" s="28">
        <f t="shared" si="3"/>
        <v>0</v>
      </c>
    </row>
    <row r="26" spans="1:12" s="1" customFormat="1" ht="28.5" customHeight="1">
      <c r="A26" s="50" t="s">
        <v>4</v>
      </c>
      <c r="B26" s="17" t="s">
        <v>5</v>
      </c>
      <c r="C26" s="10">
        <f>SUM(C27:C29)</f>
        <v>2350</v>
      </c>
      <c r="D26" s="10">
        <f aca="true" t="shared" si="6" ref="D26:K26">SUM(D27:D29)</f>
        <v>300</v>
      </c>
      <c r="E26" s="10">
        <f t="shared" si="6"/>
        <v>2050</v>
      </c>
      <c r="F26" s="10">
        <f t="shared" si="6"/>
        <v>1230</v>
      </c>
      <c r="G26" s="10">
        <f t="shared" si="6"/>
        <v>1230</v>
      </c>
      <c r="H26" s="10">
        <f t="shared" si="6"/>
        <v>1230</v>
      </c>
      <c r="I26" s="10">
        <f t="shared" si="6"/>
        <v>100</v>
      </c>
      <c r="J26" s="10">
        <f t="shared" si="6"/>
        <v>2250</v>
      </c>
      <c r="K26" s="10">
        <f t="shared" si="6"/>
        <v>2775</v>
      </c>
      <c r="L26" s="28">
        <f t="shared" si="3"/>
        <v>425</v>
      </c>
    </row>
    <row r="27" spans="1:12" ht="48" customHeight="1">
      <c r="A27" s="9" t="s">
        <v>6</v>
      </c>
      <c r="B27" s="8" t="s">
        <v>73</v>
      </c>
      <c r="C27" s="11">
        <v>2250</v>
      </c>
      <c r="D27" s="25">
        <f t="shared" si="1"/>
        <v>250</v>
      </c>
      <c r="E27" s="12">
        <v>2000</v>
      </c>
      <c r="F27" s="12">
        <v>1200</v>
      </c>
      <c r="G27" s="12">
        <v>1200</v>
      </c>
      <c r="H27" s="12">
        <v>1200</v>
      </c>
      <c r="I27" s="25">
        <f t="shared" si="2"/>
        <v>0</v>
      </c>
      <c r="J27" s="12">
        <v>2250</v>
      </c>
      <c r="K27" s="35">
        <v>2745</v>
      </c>
      <c r="L27" s="28">
        <f t="shared" si="3"/>
        <v>495</v>
      </c>
    </row>
    <row r="28" spans="1:12" ht="60" hidden="1">
      <c r="A28" s="9" t="s">
        <v>103</v>
      </c>
      <c r="B28" s="8" t="s">
        <v>112</v>
      </c>
      <c r="C28" s="11"/>
      <c r="D28" s="25">
        <f t="shared" si="1"/>
        <v>0</v>
      </c>
      <c r="E28" s="12"/>
      <c r="F28" s="12"/>
      <c r="G28" s="12"/>
      <c r="H28" s="12"/>
      <c r="I28" s="25">
        <f t="shared" si="2"/>
        <v>0</v>
      </c>
      <c r="J28" s="12"/>
      <c r="K28" s="57"/>
      <c r="L28" s="28">
        <f t="shared" si="3"/>
        <v>0</v>
      </c>
    </row>
    <row r="29" spans="1:12" ht="34.5" customHeight="1">
      <c r="A29" s="9" t="s">
        <v>7</v>
      </c>
      <c r="B29" s="8" t="s">
        <v>59</v>
      </c>
      <c r="C29" s="11">
        <v>100</v>
      </c>
      <c r="D29" s="25">
        <f t="shared" si="1"/>
        <v>50</v>
      </c>
      <c r="E29" s="12">
        <v>50</v>
      </c>
      <c r="F29" s="12">
        <v>30</v>
      </c>
      <c r="G29" s="12">
        <v>30</v>
      </c>
      <c r="H29" s="12">
        <v>30</v>
      </c>
      <c r="I29" s="25">
        <f t="shared" si="2"/>
        <v>100</v>
      </c>
      <c r="J29" s="12">
        <v>0</v>
      </c>
      <c r="K29" s="35">
        <v>30</v>
      </c>
      <c r="L29" s="28">
        <f t="shared" si="3"/>
        <v>-70</v>
      </c>
    </row>
    <row r="30" spans="1:12" s="1" customFormat="1" ht="0.75" customHeight="1" hidden="1">
      <c r="A30" s="58" t="s">
        <v>8</v>
      </c>
      <c r="B30" s="20" t="s">
        <v>9</v>
      </c>
      <c r="C30" s="21">
        <f>SUM(C31,C32,C34,C35)</f>
        <v>0</v>
      </c>
      <c r="D30" s="25">
        <f t="shared" si="1"/>
        <v>0</v>
      </c>
      <c r="E30" s="21">
        <f>SUM(E31,E32,E34,E35)</f>
        <v>0</v>
      </c>
      <c r="F30" s="21">
        <f>SUM(F31,F32,F34,F35)</f>
        <v>0</v>
      </c>
      <c r="G30" s="21">
        <f>SUM(G31,G32,G34,G35)</f>
        <v>0</v>
      </c>
      <c r="H30" s="21">
        <f>SUM(H31,H32,H34,H35)</f>
        <v>0</v>
      </c>
      <c r="I30" s="25">
        <f t="shared" si="2"/>
        <v>0</v>
      </c>
      <c r="J30" s="21">
        <f>SUM(J31,J32,J34,J35)</f>
        <v>0</v>
      </c>
      <c r="K30" s="59"/>
      <c r="L30" s="28">
        <f t="shared" si="3"/>
        <v>0</v>
      </c>
    </row>
    <row r="31" spans="1:12" ht="25.5" hidden="1">
      <c r="A31" s="60" t="s">
        <v>10</v>
      </c>
      <c r="B31" s="22" t="s">
        <v>11</v>
      </c>
      <c r="C31" s="12">
        <v>0</v>
      </c>
      <c r="D31" s="25">
        <f t="shared" si="1"/>
        <v>0</v>
      </c>
      <c r="E31" s="12">
        <v>0</v>
      </c>
      <c r="F31" s="12">
        <v>0</v>
      </c>
      <c r="G31" s="12">
        <v>0</v>
      </c>
      <c r="H31" s="12">
        <v>0</v>
      </c>
      <c r="I31" s="25">
        <f t="shared" si="2"/>
        <v>0</v>
      </c>
      <c r="J31" s="12">
        <v>0</v>
      </c>
      <c r="K31" s="32"/>
      <c r="L31" s="28">
        <f t="shared" si="3"/>
        <v>0</v>
      </c>
    </row>
    <row r="32" spans="1:12" ht="12.75" hidden="1">
      <c r="A32" s="60" t="s">
        <v>12</v>
      </c>
      <c r="B32" s="22" t="s">
        <v>13</v>
      </c>
      <c r="C32" s="12">
        <f>SUM(C33)</f>
        <v>0</v>
      </c>
      <c r="D32" s="25">
        <f t="shared" si="1"/>
        <v>0</v>
      </c>
      <c r="E32" s="12">
        <f>SUM(E33)</f>
        <v>0</v>
      </c>
      <c r="F32" s="12">
        <f>SUM(F33)</f>
        <v>0</v>
      </c>
      <c r="G32" s="12">
        <f>SUM(G33)</f>
        <v>0</v>
      </c>
      <c r="H32" s="12">
        <f>SUM(H33)</f>
        <v>0</v>
      </c>
      <c r="I32" s="25">
        <f t="shared" si="2"/>
        <v>0</v>
      </c>
      <c r="J32" s="12">
        <f>SUM(J33)</f>
        <v>0</v>
      </c>
      <c r="K32" s="32"/>
      <c r="L32" s="28">
        <f t="shared" si="3"/>
        <v>0</v>
      </c>
    </row>
    <row r="33" spans="1:12" ht="25.5" hidden="1">
      <c r="A33" s="60" t="s">
        <v>14</v>
      </c>
      <c r="B33" s="22" t="s">
        <v>15</v>
      </c>
      <c r="C33" s="12">
        <v>0</v>
      </c>
      <c r="D33" s="25">
        <f t="shared" si="1"/>
        <v>0</v>
      </c>
      <c r="E33" s="12">
        <v>0</v>
      </c>
      <c r="F33" s="12">
        <v>0</v>
      </c>
      <c r="G33" s="12">
        <v>0</v>
      </c>
      <c r="H33" s="12">
        <v>0</v>
      </c>
      <c r="I33" s="25">
        <f t="shared" si="2"/>
        <v>0</v>
      </c>
      <c r="J33" s="12">
        <v>0</v>
      </c>
      <c r="K33" s="32"/>
      <c r="L33" s="28">
        <f t="shared" si="3"/>
        <v>0</v>
      </c>
    </row>
    <row r="34" spans="1:12" ht="12.75" hidden="1">
      <c r="A34" s="60" t="s">
        <v>43</v>
      </c>
      <c r="B34" s="22" t="s">
        <v>44</v>
      </c>
      <c r="C34" s="12">
        <v>0</v>
      </c>
      <c r="D34" s="25">
        <f t="shared" si="1"/>
        <v>0</v>
      </c>
      <c r="E34" s="12">
        <v>0</v>
      </c>
      <c r="F34" s="12">
        <v>0</v>
      </c>
      <c r="G34" s="12">
        <v>0</v>
      </c>
      <c r="H34" s="12">
        <v>0</v>
      </c>
      <c r="I34" s="25">
        <f t="shared" si="2"/>
        <v>0</v>
      </c>
      <c r="J34" s="12">
        <v>0</v>
      </c>
      <c r="K34" s="32"/>
      <c r="L34" s="28">
        <f t="shared" si="3"/>
        <v>0</v>
      </c>
    </row>
    <row r="35" spans="1:12" ht="12.75" hidden="1">
      <c r="A35" s="60" t="s">
        <v>16</v>
      </c>
      <c r="B35" s="22" t="s">
        <v>17</v>
      </c>
      <c r="C35" s="12">
        <f>SUM(C36)</f>
        <v>0</v>
      </c>
      <c r="D35" s="25">
        <f t="shared" si="1"/>
        <v>0</v>
      </c>
      <c r="E35" s="12">
        <f>SUM(E36)</f>
        <v>0</v>
      </c>
      <c r="F35" s="12">
        <f>SUM(F36)</f>
        <v>0</v>
      </c>
      <c r="G35" s="12">
        <f>SUM(G36)</f>
        <v>0</v>
      </c>
      <c r="H35" s="12">
        <f>SUM(H36)</f>
        <v>0</v>
      </c>
      <c r="I35" s="25">
        <f t="shared" si="2"/>
        <v>0</v>
      </c>
      <c r="J35" s="12">
        <f>SUM(J36)</f>
        <v>0</v>
      </c>
      <c r="K35" s="32"/>
      <c r="L35" s="28">
        <f t="shared" si="3"/>
        <v>0</v>
      </c>
    </row>
    <row r="36" spans="1:12" ht="25.5" hidden="1">
      <c r="A36" s="60" t="s">
        <v>18</v>
      </c>
      <c r="B36" s="13" t="s">
        <v>19</v>
      </c>
      <c r="C36" s="12">
        <v>0</v>
      </c>
      <c r="D36" s="25">
        <f t="shared" si="1"/>
        <v>0</v>
      </c>
      <c r="E36" s="12">
        <v>0</v>
      </c>
      <c r="F36" s="12">
        <v>0</v>
      </c>
      <c r="G36" s="12">
        <v>0</v>
      </c>
      <c r="H36" s="12">
        <v>0</v>
      </c>
      <c r="I36" s="25">
        <f t="shared" si="2"/>
        <v>0</v>
      </c>
      <c r="J36" s="12">
        <v>0</v>
      </c>
      <c r="K36" s="32"/>
      <c r="L36" s="28">
        <f t="shared" si="3"/>
        <v>0</v>
      </c>
    </row>
    <row r="37" spans="1:12" s="1" customFormat="1" ht="62.25" customHeight="1">
      <c r="A37" s="50" t="s">
        <v>20</v>
      </c>
      <c r="B37" s="17" t="s">
        <v>21</v>
      </c>
      <c r="C37" s="10">
        <f>SUM(C38,C40,C46,C48)</f>
        <v>26234</v>
      </c>
      <c r="D37" s="10">
        <f aca="true" t="shared" si="7" ref="D37:K37">SUM(D38,D40,D46,D48)</f>
        <v>4598</v>
      </c>
      <c r="E37" s="10">
        <f t="shared" si="7"/>
        <v>21634</v>
      </c>
      <c r="F37" s="10">
        <f t="shared" si="7"/>
        <v>21634</v>
      </c>
      <c r="G37" s="10">
        <f t="shared" si="7"/>
        <v>21634</v>
      </c>
      <c r="H37" s="10">
        <f t="shared" si="7"/>
        <v>21634</v>
      </c>
      <c r="I37" s="10">
        <f t="shared" si="7"/>
        <v>0</v>
      </c>
      <c r="J37" s="10">
        <f t="shared" si="7"/>
        <v>26234</v>
      </c>
      <c r="K37" s="10">
        <f t="shared" si="7"/>
        <v>28638</v>
      </c>
      <c r="L37" s="28">
        <f t="shared" si="3"/>
        <v>2404</v>
      </c>
    </row>
    <row r="38" spans="1:12" ht="63" hidden="1">
      <c r="A38" s="50" t="s">
        <v>22</v>
      </c>
      <c r="B38" s="17" t="s">
        <v>93</v>
      </c>
      <c r="C38" s="10">
        <f>SUM(C39)</f>
        <v>0</v>
      </c>
      <c r="D38" s="25">
        <f t="shared" si="1"/>
        <v>0</v>
      </c>
      <c r="E38" s="21">
        <f>SUM(E39)</f>
        <v>0</v>
      </c>
      <c r="F38" s="21">
        <f>SUM(F39)</f>
        <v>0</v>
      </c>
      <c r="G38" s="21">
        <f>SUM(G39)</f>
        <v>0</v>
      </c>
      <c r="H38" s="21">
        <f>SUM(H39)</f>
        <v>0</v>
      </c>
      <c r="I38" s="25">
        <f t="shared" si="2"/>
        <v>0</v>
      </c>
      <c r="J38" s="21">
        <f>SUM(J39)</f>
        <v>0</v>
      </c>
      <c r="K38" s="32"/>
      <c r="L38" s="28">
        <f t="shared" si="3"/>
        <v>0</v>
      </c>
    </row>
    <row r="39" spans="1:12" ht="45" hidden="1">
      <c r="A39" s="9" t="s">
        <v>23</v>
      </c>
      <c r="B39" s="8" t="s">
        <v>74</v>
      </c>
      <c r="C39" s="11">
        <v>0</v>
      </c>
      <c r="D39" s="25">
        <f t="shared" si="1"/>
        <v>0</v>
      </c>
      <c r="E39" s="12">
        <v>0</v>
      </c>
      <c r="F39" s="12">
        <v>0</v>
      </c>
      <c r="G39" s="12">
        <v>0</v>
      </c>
      <c r="H39" s="12">
        <v>0</v>
      </c>
      <c r="I39" s="25">
        <f t="shared" si="2"/>
        <v>0</v>
      </c>
      <c r="J39" s="12">
        <v>0</v>
      </c>
      <c r="K39" s="32"/>
      <c r="L39" s="28">
        <f t="shared" si="3"/>
        <v>0</v>
      </c>
    </row>
    <row r="40" spans="1:12" ht="94.5" customHeight="1">
      <c r="A40" s="50" t="s">
        <v>24</v>
      </c>
      <c r="B40" s="17" t="s">
        <v>90</v>
      </c>
      <c r="C40" s="10">
        <f>SUM(C41:C44)</f>
        <v>20375</v>
      </c>
      <c r="D40" s="10">
        <f aca="true" t="shared" si="8" ref="D40:K40">SUM(D41:D44)</f>
        <v>-1145</v>
      </c>
      <c r="E40" s="10">
        <f t="shared" si="8"/>
        <v>21520</v>
      </c>
      <c r="F40" s="10">
        <f t="shared" si="8"/>
        <v>21520</v>
      </c>
      <c r="G40" s="10">
        <f t="shared" si="8"/>
        <v>21520</v>
      </c>
      <c r="H40" s="10">
        <f t="shared" si="8"/>
        <v>21520</v>
      </c>
      <c r="I40" s="10">
        <f t="shared" si="8"/>
        <v>0</v>
      </c>
      <c r="J40" s="10">
        <f t="shared" si="8"/>
        <v>20375</v>
      </c>
      <c r="K40" s="10">
        <f t="shared" si="8"/>
        <v>27019</v>
      </c>
      <c r="L40" s="28">
        <f t="shared" si="3"/>
        <v>6644</v>
      </c>
    </row>
    <row r="41" spans="1:12" ht="81" customHeight="1">
      <c r="A41" s="9" t="s">
        <v>104</v>
      </c>
      <c r="B41" s="8" t="s">
        <v>244</v>
      </c>
      <c r="C41" s="11">
        <v>13468</v>
      </c>
      <c r="D41" s="25">
        <f t="shared" si="1"/>
        <v>173</v>
      </c>
      <c r="E41" s="12">
        <v>13295</v>
      </c>
      <c r="F41" s="12">
        <v>13295</v>
      </c>
      <c r="G41" s="12">
        <v>13295</v>
      </c>
      <c r="H41" s="12">
        <v>13295</v>
      </c>
      <c r="I41" s="25">
        <f t="shared" si="2"/>
        <v>0</v>
      </c>
      <c r="J41" s="12">
        <v>13468</v>
      </c>
      <c r="K41" s="11">
        <v>14000</v>
      </c>
      <c r="L41" s="28">
        <f t="shared" si="3"/>
        <v>532</v>
      </c>
    </row>
    <row r="42" spans="1:12" ht="81" customHeight="1">
      <c r="A42" s="9" t="s">
        <v>237</v>
      </c>
      <c r="B42" s="8" t="s">
        <v>238</v>
      </c>
      <c r="C42" s="11"/>
      <c r="D42" s="25"/>
      <c r="E42" s="12"/>
      <c r="F42" s="12"/>
      <c r="G42" s="12"/>
      <c r="H42" s="12"/>
      <c r="I42" s="25"/>
      <c r="J42" s="12"/>
      <c r="K42" s="11">
        <v>6443</v>
      </c>
      <c r="L42" s="28"/>
    </row>
    <row r="43" spans="1:12" ht="72" customHeight="1">
      <c r="A43" s="9" t="s">
        <v>57</v>
      </c>
      <c r="B43" s="8" t="s">
        <v>91</v>
      </c>
      <c r="C43" s="11">
        <v>1272</v>
      </c>
      <c r="D43" s="25">
        <f t="shared" si="1"/>
        <v>12</v>
      </c>
      <c r="E43" s="12">
        <v>1260</v>
      </c>
      <c r="F43" s="12">
        <v>1260</v>
      </c>
      <c r="G43" s="12">
        <v>1260</v>
      </c>
      <c r="H43" s="12">
        <v>1260</v>
      </c>
      <c r="I43" s="25">
        <f t="shared" si="2"/>
        <v>0</v>
      </c>
      <c r="J43" s="12">
        <v>1272</v>
      </c>
      <c r="K43" s="11">
        <v>300</v>
      </c>
      <c r="L43" s="28">
        <f t="shared" si="3"/>
        <v>-972</v>
      </c>
    </row>
    <row r="44" spans="1:12" ht="100.5" customHeight="1">
      <c r="A44" s="50" t="s">
        <v>25</v>
      </c>
      <c r="B44" s="17" t="s">
        <v>92</v>
      </c>
      <c r="C44" s="10">
        <f>SUM(C45)</f>
        <v>5635</v>
      </c>
      <c r="D44" s="10">
        <f aca="true" t="shared" si="9" ref="D44:K44">SUM(D45)</f>
        <v>-1330</v>
      </c>
      <c r="E44" s="10">
        <f t="shared" si="9"/>
        <v>6965</v>
      </c>
      <c r="F44" s="10">
        <f t="shared" si="9"/>
        <v>6965</v>
      </c>
      <c r="G44" s="10">
        <f t="shared" si="9"/>
        <v>6965</v>
      </c>
      <c r="H44" s="10">
        <f t="shared" si="9"/>
        <v>6965</v>
      </c>
      <c r="I44" s="10">
        <f t="shared" si="9"/>
        <v>0</v>
      </c>
      <c r="J44" s="10">
        <f t="shared" si="9"/>
        <v>5635</v>
      </c>
      <c r="K44" s="10">
        <f t="shared" si="9"/>
        <v>6276</v>
      </c>
      <c r="L44" s="28">
        <f t="shared" si="3"/>
        <v>641</v>
      </c>
    </row>
    <row r="45" spans="1:12" ht="39" customHeight="1">
      <c r="A45" s="9" t="s">
        <v>211</v>
      </c>
      <c r="B45" s="8" t="s">
        <v>223</v>
      </c>
      <c r="C45" s="11">
        <v>5635</v>
      </c>
      <c r="D45" s="25">
        <f t="shared" si="1"/>
        <v>-1330</v>
      </c>
      <c r="E45" s="12">
        <v>6965</v>
      </c>
      <c r="F45" s="12">
        <v>6965</v>
      </c>
      <c r="G45" s="12">
        <v>6965</v>
      </c>
      <c r="H45" s="12">
        <v>6965</v>
      </c>
      <c r="I45" s="25">
        <f t="shared" si="2"/>
        <v>0</v>
      </c>
      <c r="J45" s="12">
        <v>5635</v>
      </c>
      <c r="K45" s="35">
        <v>6276</v>
      </c>
      <c r="L45" s="28">
        <f t="shared" si="3"/>
        <v>641</v>
      </c>
    </row>
    <row r="46" spans="1:12" ht="39.75" customHeight="1">
      <c r="A46" s="50" t="s">
        <v>26</v>
      </c>
      <c r="B46" s="17" t="s">
        <v>27</v>
      </c>
      <c r="C46" s="10">
        <f>SUM(C47)</f>
        <v>100</v>
      </c>
      <c r="D46" s="10">
        <f aca="true" t="shared" si="10" ref="D46:K46">SUM(D47)</f>
        <v>0</v>
      </c>
      <c r="E46" s="10">
        <f t="shared" si="10"/>
        <v>100</v>
      </c>
      <c r="F46" s="10">
        <f t="shared" si="10"/>
        <v>100</v>
      </c>
      <c r="G46" s="10">
        <f t="shared" si="10"/>
        <v>100</v>
      </c>
      <c r="H46" s="10">
        <f t="shared" si="10"/>
        <v>100</v>
      </c>
      <c r="I46" s="10">
        <f t="shared" si="10"/>
        <v>0</v>
      </c>
      <c r="J46" s="10">
        <f t="shared" si="10"/>
        <v>100</v>
      </c>
      <c r="K46" s="10">
        <f t="shared" si="10"/>
        <v>795</v>
      </c>
      <c r="L46" s="28">
        <f t="shared" si="3"/>
        <v>695</v>
      </c>
    </row>
    <row r="47" spans="1:12" ht="60.75" customHeight="1">
      <c r="A47" s="9" t="s">
        <v>28</v>
      </c>
      <c r="B47" s="8" t="s">
        <v>45</v>
      </c>
      <c r="C47" s="11">
        <v>100</v>
      </c>
      <c r="D47" s="25">
        <f t="shared" si="1"/>
        <v>0</v>
      </c>
      <c r="E47" s="12">
        <v>100</v>
      </c>
      <c r="F47" s="12">
        <v>100</v>
      </c>
      <c r="G47" s="12">
        <v>100</v>
      </c>
      <c r="H47" s="12">
        <v>100</v>
      </c>
      <c r="I47" s="25">
        <f t="shared" si="2"/>
        <v>0</v>
      </c>
      <c r="J47" s="12">
        <v>100</v>
      </c>
      <c r="K47" s="61">
        <v>795</v>
      </c>
      <c r="L47" s="28">
        <f t="shared" si="3"/>
        <v>695</v>
      </c>
    </row>
    <row r="48" spans="1:12" ht="94.5" customHeight="1">
      <c r="A48" s="50" t="s">
        <v>29</v>
      </c>
      <c r="B48" s="17" t="s">
        <v>94</v>
      </c>
      <c r="C48" s="10">
        <f aca="true" t="shared" si="11" ref="C48:K48">SUM(C49:C51)</f>
        <v>5759</v>
      </c>
      <c r="D48" s="10">
        <f t="shared" si="11"/>
        <v>5743</v>
      </c>
      <c r="E48" s="10">
        <f t="shared" si="11"/>
        <v>14</v>
      </c>
      <c r="F48" s="10">
        <f t="shared" si="11"/>
        <v>14</v>
      </c>
      <c r="G48" s="10">
        <f t="shared" si="11"/>
        <v>14</v>
      </c>
      <c r="H48" s="10">
        <f t="shared" si="11"/>
        <v>14</v>
      </c>
      <c r="I48" s="10">
        <f t="shared" si="11"/>
        <v>0</v>
      </c>
      <c r="J48" s="10">
        <f t="shared" si="11"/>
        <v>5759</v>
      </c>
      <c r="K48" s="10">
        <f t="shared" si="11"/>
        <v>824</v>
      </c>
      <c r="L48" s="28">
        <f t="shared" si="3"/>
        <v>-4935</v>
      </c>
    </row>
    <row r="49" spans="1:12" ht="79.5" customHeight="1">
      <c r="A49" s="9" t="s">
        <v>241</v>
      </c>
      <c r="B49" s="8" t="s">
        <v>242</v>
      </c>
      <c r="C49" s="16">
        <v>2</v>
      </c>
      <c r="D49" s="25"/>
      <c r="E49" s="21"/>
      <c r="F49" s="21"/>
      <c r="G49" s="21"/>
      <c r="H49" s="21"/>
      <c r="I49" s="25">
        <f t="shared" si="2"/>
        <v>0</v>
      </c>
      <c r="J49" s="12">
        <v>2</v>
      </c>
      <c r="K49" s="61">
        <v>12</v>
      </c>
      <c r="L49" s="28">
        <f t="shared" si="3"/>
        <v>10</v>
      </c>
    </row>
    <row r="50" spans="1:12" ht="79.5" customHeight="1">
      <c r="A50" s="9" t="s">
        <v>243</v>
      </c>
      <c r="B50" s="8" t="s">
        <v>179</v>
      </c>
      <c r="C50" s="16"/>
      <c r="D50" s="25"/>
      <c r="E50" s="21"/>
      <c r="F50" s="21"/>
      <c r="G50" s="21"/>
      <c r="H50" s="21"/>
      <c r="I50" s="25"/>
      <c r="J50" s="12"/>
      <c r="K50" s="62">
        <v>2</v>
      </c>
      <c r="L50" s="28"/>
    </row>
    <row r="51" spans="1:12" ht="90" customHeight="1">
      <c r="A51" s="9" t="s">
        <v>217</v>
      </c>
      <c r="B51" s="8" t="s">
        <v>177</v>
      </c>
      <c r="C51" s="11">
        <v>5757</v>
      </c>
      <c r="D51" s="25">
        <f t="shared" si="1"/>
        <v>5743</v>
      </c>
      <c r="E51" s="12">
        <v>14</v>
      </c>
      <c r="F51" s="12">
        <v>14</v>
      </c>
      <c r="G51" s="12">
        <v>14</v>
      </c>
      <c r="H51" s="12">
        <v>14</v>
      </c>
      <c r="I51" s="25">
        <f t="shared" si="2"/>
        <v>0</v>
      </c>
      <c r="J51" s="12">
        <v>5757</v>
      </c>
      <c r="K51" s="61">
        <v>810</v>
      </c>
      <c r="L51" s="29">
        <f t="shared" si="3"/>
        <v>-4947</v>
      </c>
    </row>
    <row r="52" spans="1:12" s="4" customFormat="1" ht="37.5" customHeight="1">
      <c r="A52" s="50" t="s">
        <v>30</v>
      </c>
      <c r="B52" s="17" t="s">
        <v>31</v>
      </c>
      <c r="C52" s="10">
        <f>SUM(C53)</f>
        <v>1141</v>
      </c>
      <c r="D52" s="10">
        <f aca="true" t="shared" si="12" ref="D52:J52">SUM(D53)</f>
        <v>-207</v>
      </c>
      <c r="E52" s="10">
        <f t="shared" si="12"/>
        <v>1348</v>
      </c>
      <c r="F52" s="10">
        <f t="shared" si="12"/>
        <v>1348</v>
      </c>
      <c r="G52" s="10">
        <f t="shared" si="12"/>
        <v>1348</v>
      </c>
      <c r="H52" s="10">
        <f t="shared" si="12"/>
        <v>1348</v>
      </c>
      <c r="I52" s="10">
        <f t="shared" si="12"/>
        <v>0</v>
      </c>
      <c r="J52" s="10">
        <f t="shared" si="12"/>
        <v>1141</v>
      </c>
      <c r="K52" s="10">
        <f>SUM(K53)</f>
        <v>753</v>
      </c>
      <c r="L52" s="28">
        <f t="shared" si="3"/>
        <v>-388</v>
      </c>
    </row>
    <row r="53" spans="1:12" s="3" customFormat="1" ht="30.75" customHeight="1">
      <c r="A53" s="9" t="s">
        <v>32</v>
      </c>
      <c r="B53" s="8" t="s">
        <v>33</v>
      </c>
      <c r="C53" s="11">
        <v>1141</v>
      </c>
      <c r="D53" s="25">
        <f t="shared" si="1"/>
        <v>-207</v>
      </c>
      <c r="E53" s="12">
        <v>1348</v>
      </c>
      <c r="F53" s="12">
        <v>1348</v>
      </c>
      <c r="G53" s="12">
        <v>1348</v>
      </c>
      <c r="H53" s="12">
        <v>1348</v>
      </c>
      <c r="I53" s="25">
        <f t="shared" si="2"/>
        <v>0</v>
      </c>
      <c r="J53" s="12">
        <v>1141</v>
      </c>
      <c r="K53" s="35">
        <v>753</v>
      </c>
      <c r="L53" s="28">
        <f t="shared" si="3"/>
        <v>-388</v>
      </c>
    </row>
    <row r="54" spans="1:12" s="5" customFormat="1" ht="52.5" customHeight="1">
      <c r="A54" s="50" t="s">
        <v>80</v>
      </c>
      <c r="B54" s="17" t="s">
        <v>105</v>
      </c>
      <c r="C54" s="10">
        <f>SUM(C55:C56)</f>
        <v>13125</v>
      </c>
      <c r="D54" s="10">
        <f aca="true" t="shared" si="13" ref="D54:K54">SUM(D55:D56)</f>
        <v>-2716.7999999999993</v>
      </c>
      <c r="E54" s="10">
        <f t="shared" si="13"/>
        <v>15841.8</v>
      </c>
      <c r="F54" s="10">
        <f t="shared" si="13"/>
        <v>15741.8</v>
      </c>
      <c r="G54" s="10">
        <f t="shared" si="13"/>
        <v>15231.8</v>
      </c>
      <c r="H54" s="10">
        <f t="shared" si="13"/>
        <v>15191.8</v>
      </c>
      <c r="I54" s="10">
        <f t="shared" si="13"/>
        <v>0</v>
      </c>
      <c r="J54" s="10">
        <f t="shared" si="13"/>
        <v>13125</v>
      </c>
      <c r="K54" s="10">
        <f t="shared" si="13"/>
        <v>12897</v>
      </c>
      <c r="L54" s="28">
        <f t="shared" si="3"/>
        <v>-228</v>
      </c>
    </row>
    <row r="55" spans="1:12" s="3" customFormat="1" ht="49.5" customHeight="1">
      <c r="A55" s="9" t="s">
        <v>106</v>
      </c>
      <c r="B55" s="8" t="s">
        <v>107</v>
      </c>
      <c r="C55" s="11">
        <v>13125</v>
      </c>
      <c r="D55" s="25">
        <f t="shared" si="1"/>
        <v>-2716.7999999999993</v>
      </c>
      <c r="E55" s="12">
        <v>15841.8</v>
      </c>
      <c r="F55" s="12">
        <v>15741.8</v>
      </c>
      <c r="G55" s="12">
        <v>15231.8</v>
      </c>
      <c r="H55" s="12">
        <v>15161.8</v>
      </c>
      <c r="I55" s="25">
        <f t="shared" si="2"/>
        <v>0</v>
      </c>
      <c r="J55" s="12">
        <v>13125</v>
      </c>
      <c r="K55" s="35">
        <v>12897</v>
      </c>
      <c r="L55" s="29">
        <f t="shared" si="3"/>
        <v>-228</v>
      </c>
    </row>
    <row r="56" spans="1:12" s="3" customFormat="1" ht="15" hidden="1">
      <c r="A56" s="9" t="s">
        <v>123</v>
      </c>
      <c r="B56" s="8" t="s">
        <v>124</v>
      </c>
      <c r="C56" s="11">
        <v>0</v>
      </c>
      <c r="D56" s="25">
        <f t="shared" si="1"/>
        <v>0</v>
      </c>
      <c r="E56" s="12">
        <v>0</v>
      </c>
      <c r="F56" s="12">
        <v>0</v>
      </c>
      <c r="G56" s="12">
        <v>0</v>
      </c>
      <c r="H56" s="12">
        <v>30</v>
      </c>
      <c r="I56" s="25">
        <f t="shared" si="2"/>
        <v>0</v>
      </c>
      <c r="J56" s="12">
        <v>0</v>
      </c>
      <c r="K56" s="33"/>
      <c r="L56" s="28">
        <f t="shared" si="3"/>
        <v>0</v>
      </c>
    </row>
    <row r="57" spans="1:12" s="4" customFormat="1" ht="37.5" customHeight="1">
      <c r="A57" s="50" t="s">
        <v>34</v>
      </c>
      <c r="B57" s="17" t="s">
        <v>35</v>
      </c>
      <c r="C57" s="10">
        <f>SUM(C58:C61)</f>
        <v>40322.6</v>
      </c>
      <c r="D57" s="10">
        <f aca="true" t="shared" si="14" ref="D57:K57">SUM(D58:D61)</f>
        <v>-16910.4</v>
      </c>
      <c r="E57" s="10">
        <f t="shared" si="14"/>
        <v>57233</v>
      </c>
      <c r="F57" s="10">
        <f t="shared" si="14"/>
        <v>60142</v>
      </c>
      <c r="G57" s="10">
        <f t="shared" si="14"/>
        <v>50412</v>
      </c>
      <c r="H57" s="10">
        <f t="shared" si="14"/>
        <v>50112</v>
      </c>
      <c r="I57" s="10">
        <f t="shared" si="14"/>
        <v>-511.39999999999964</v>
      </c>
      <c r="J57" s="10">
        <f t="shared" si="14"/>
        <v>40834</v>
      </c>
      <c r="K57" s="10">
        <f t="shared" si="14"/>
        <v>11000.2</v>
      </c>
      <c r="L57" s="28">
        <f t="shared" si="3"/>
        <v>-29322.399999999998</v>
      </c>
    </row>
    <row r="58" spans="1:12" s="3" customFormat="1" ht="92.25" customHeight="1">
      <c r="A58" s="9" t="s">
        <v>108</v>
      </c>
      <c r="B58" s="8" t="s">
        <v>109</v>
      </c>
      <c r="C58" s="11">
        <v>6600</v>
      </c>
      <c r="D58" s="25">
        <f t="shared" si="1"/>
        <v>5309</v>
      </c>
      <c r="E58" s="12">
        <v>1291</v>
      </c>
      <c r="F58" s="12">
        <f>4200</f>
        <v>4200</v>
      </c>
      <c r="G58" s="12">
        <f>4200</f>
        <v>4200</v>
      </c>
      <c r="H58" s="12">
        <f>4200</f>
        <v>4200</v>
      </c>
      <c r="I58" s="25">
        <f t="shared" si="2"/>
        <v>0</v>
      </c>
      <c r="J58" s="12">
        <v>6600</v>
      </c>
      <c r="K58" s="11">
        <v>1500</v>
      </c>
      <c r="L58" s="28">
        <f t="shared" si="3"/>
        <v>-5100</v>
      </c>
    </row>
    <row r="59" spans="1:12" s="3" customFormat="1" ht="45.75" customHeight="1">
      <c r="A59" s="9" t="s">
        <v>110</v>
      </c>
      <c r="B59" s="8" t="s">
        <v>245</v>
      </c>
      <c r="C59" s="11">
        <f>19931-275</f>
        <v>19656</v>
      </c>
      <c r="D59" s="25">
        <f t="shared" si="1"/>
        <v>-6286</v>
      </c>
      <c r="E59" s="12">
        <v>25942</v>
      </c>
      <c r="F59" s="12">
        <v>25942</v>
      </c>
      <c r="G59" s="12">
        <v>16212</v>
      </c>
      <c r="H59" s="12">
        <v>15912</v>
      </c>
      <c r="I59" s="25">
        <f t="shared" si="2"/>
        <v>-275</v>
      </c>
      <c r="J59" s="12">
        <v>19931</v>
      </c>
      <c r="K59" s="11">
        <v>3500</v>
      </c>
      <c r="L59" s="28">
        <f t="shared" si="3"/>
        <v>-16156</v>
      </c>
    </row>
    <row r="60" spans="1:12" s="3" customFormat="1" ht="51" customHeight="1">
      <c r="A60" s="9" t="s">
        <v>239</v>
      </c>
      <c r="B60" s="8" t="s">
        <v>240</v>
      </c>
      <c r="C60" s="11"/>
      <c r="D60" s="25"/>
      <c r="E60" s="12"/>
      <c r="F60" s="12"/>
      <c r="G60" s="12"/>
      <c r="H60" s="12"/>
      <c r="I60" s="25"/>
      <c r="J60" s="12"/>
      <c r="K60" s="11">
        <v>4500.2</v>
      </c>
      <c r="L60" s="28"/>
    </row>
    <row r="61" spans="1:12" s="3" customFormat="1" ht="66.75" customHeight="1">
      <c r="A61" s="9" t="s">
        <v>101</v>
      </c>
      <c r="B61" s="8" t="s">
        <v>115</v>
      </c>
      <c r="C61" s="11">
        <v>14066.6</v>
      </c>
      <c r="D61" s="25">
        <f t="shared" si="1"/>
        <v>-15933.4</v>
      </c>
      <c r="E61" s="12">
        <v>30000</v>
      </c>
      <c r="F61" s="12">
        <v>30000</v>
      </c>
      <c r="G61" s="12">
        <v>30000</v>
      </c>
      <c r="H61" s="12">
        <v>30000</v>
      </c>
      <c r="I61" s="25">
        <f t="shared" si="2"/>
        <v>-236.39999999999964</v>
      </c>
      <c r="J61" s="12">
        <f>14303</f>
        <v>14303</v>
      </c>
      <c r="K61" s="89">
        <v>1500</v>
      </c>
      <c r="L61" s="28">
        <f t="shared" si="3"/>
        <v>-12566.6</v>
      </c>
    </row>
    <row r="62" spans="1:12" s="4" customFormat="1" ht="34.5" customHeight="1">
      <c r="A62" s="50" t="s">
        <v>36</v>
      </c>
      <c r="B62" s="17" t="s">
        <v>60</v>
      </c>
      <c r="C62" s="10">
        <f>SUM(C67:C72)</f>
        <v>700</v>
      </c>
      <c r="D62" s="10">
        <f aca="true" t="shared" si="15" ref="D62:K62">SUM(D67:D72)</f>
        <v>0</v>
      </c>
      <c r="E62" s="10">
        <f t="shared" si="15"/>
        <v>0</v>
      </c>
      <c r="F62" s="10">
        <f t="shared" si="15"/>
        <v>0</v>
      </c>
      <c r="G62" s="10">
        <f t="shared" si="15"/>
        <v>0</v>
      </c>
      <c r="H62" s="10">
        <f t="shared" si="15"/>
        <v>0</v>
      </c>
      <c r="I62" s="10">
        <f t="shared" si="15"/>
        <v>100</v>
      </c>
      <c r="J62" s="10">
        <f t="shared" si="15"/>
        <v>600</v>
      </c>
      <c r="K62" s="10">
        <f t="shared" si="15"/>
        <v>952</v>
      </c>
      <c r="L62" s="28">
        <f t="shared" si="3"/>
        <v>252</v>
      </c>
    </row>
    <row r="63" spans="1:12" s="3" customFormat="1" ht="30" hidden="1">
      <c r="A63" s="9" t="s">
        <v>69</v>
      </c>
      <c r="B63" s="8" t="s">
        <v>70</v>
      </c>
      <c r="C63" s="11"/>
      <c r="D63" s="25">
        <f t="shared" si="1"/>
        <v>0</v>
      </c>
      <c r="E63" s="12"/>
      <c r="F63" s="12"/>
      <c r="G63" s="12"/>
      <c r="H63" s="12"/>
      <c r="I63" s="25">
        <f t="shared" si="2"/>
        <v>0</v>
      </c>
      <c r="J63" s="12"/>
      <c r="K63" s="33"/>
      <c r="L63" s="28">
        <f t="shared" si="3"/>
        <v>0</v>
      </c>
    </row>
    <row r="64" spans="1:12" s="3" customFormat="1" ht="30" hidden="1">
      <c r="A64" s="9" t="s">
        <v>61</v>
      </c>
      <c r="B64" s="8" t="s">
        <v>95</v>
      </c>
      <c r="C64" s="11">
        <v>2901</v>
      </c>
      <c r="D64" s="25">
        <f t="shared" si="1"/>
        <v>0</v>
      </c>
      <c r="E64" s="12">
        <v>2901</v>
      </c>
      <c r="F64" s="12">
        <v>2901</v>
      </c>
      <c r="G64" s="12">
        <v>2901</v>
      </c>
      <c r="H64" s="12">
        <v>2901</v>
      </c>
      <c r="I64" s="25">
        <f t="shared" si="2"/>
        <v>0</v>
      </c>
      <c r="J64" s="12">
        <v>2901</v>
      </c>
      <c r="K64" s="33"/>
      <c r="L64" s="28">
        <f t="shared" si="3"/>
        <v>-2901</v>
      </c>
    </row>
    <row r="65" spans="1:12" s="4" customFormat="1" ht="27.75" customHeight="1" hidden="1">
      <c r="A65" s="50" t="s">
        <v>37</v>
      </c>
      <c r="B65" s="17" t="s">
        <v>38</v>
      </c>
      <c r="C65" s="10">
        <f>SUM(C66)</f>
        <v>0</v>
      </c>
      <c r="D65" s="25">
        <f t="shared" si="1"/>
        <v>0</v>
      </c>
      <c r="E65" s="21">
        <f>SUM(E66)</f>
        <v>0</v>
      </c>
      <c r="F65" s="21">
        <f>SUM(F66)</f>
        <v>0</v>
      </c>
      <c r="G65" s="21">
        <f>SUM(G66)</f>
        <v>0</v>
      </c>
      <c r="H65" s="21">
        <f>SUM(H66)</f>
        <v>0</v>
      </c>
      <c r="I65" s="25">
        <f t="shared" si="2"/>
        <v>0</v>
      </c>
      <c r="J65" s="21">
        <f>SUM(J66)</f>
        <v>0</v>
      </c>
      <c r="K65" s="63"/>
      <c r="L65" s="28">
        <f t="shared" si="3"/>
        <v>0</v>
      </c>
    </row>
    <row r="66" spans="1:12" s="2" customFormat="1" ht="15" customHeight="1" hidden="1">
      <c r="A66" s="9" t="s">
        <v>75</v>
      </c>
      <c r="B66" s="8" t="s">
        <v>76</v>
      </c>
      <c r="C66" s="11">
        <v>0</v>
      </c>
      <c r="D66" s="25">
        <f t="shared" si="1"/>
        <v>0</v>
      </c>
      <c r="E66" s="12">
        <v>0</v>
      </c>
      <c r="F66" s="12">
        <v>0</v>
      </c>
      <c r="G66" s="12">
        <v>0</v>
      </c>
      <c r="H66" s="12">
        <v>0</v>
      </c>
      <c r="I66" s="25">
        <f t="shared" si="2"/>
        <v>0</v>
      </c>
      <c r="J66" s="12">
        <v>0</v>
      </c>
      <c r="K66" s="64"/>
      <c r="L66" s="28">
        <f t="shared" si="3"/>
        <v>0</v>
      </c>
    </row>
    <row r="67" spans="1:12" s="2" customFormat="1" ht="72" customHeight="1" hidden="1">
      <c r="A67" s="9" t="s">
        <v>196</v>
      </c>
      <c r="B67" s="8" t="s">
        <v>197</v>
      </c>
      <c r="C67" s="11">
        <v>20</v>
      </c>
      <c r="D67" s="25"/>
      <c r="E67" s="12"/>
      <c r="F67" s="12"/>
      <c r="G67" s="12"/>
      <c r="H67" s="12"/>
      <c r="I67" s="25">
        <f t="shared" si="2"/>
        <v>0</v>
      </c>
      <c r="J67" s="12">
        <v>20</v>
      </c>
      <c r="K67" s="11"/>
      <c r="L67" s="28">
        <f t="shared" si="3"/>
        <v>-20</v>
      </c>
    </row>
    <row r="68" spans="1:12" s="2" customFormat="1" ht="72" customHeight="1" hidden="1">
      <c r="A68" s="9" t="s">
        <v>198</v>
      </c>
      <c r="B68" s="8" t="s">
        <v>199</v>
      </c>
      <c r="C68" s="11">
        <v>60</v>
      </c>
      <c r="D68" s="25"/>
      <c r="E68" s="12"/>
      <c r="F68" s="12"/>
      <c r="G68" s="12"/>
      <c r="H68" s="12"/>
      <c r="I68" s="25">
        <f t="shared" si="2"/>
        <v>40</v>
      </c>
      <c r="J68" s="12">
        <v>20</v>
      </c>
      <c r="K68" s="11"/>
      <c r="L68" s="28">
        <f t="shared" si="3"/>
        <v>-60</v>
      </c>
    </row>
    <row r="69" spans="1:12" s="2" customFormat="1" ht="53.25" customHeight="1">
      <c r="A69" s="9" t="s">
        <v>61</v>
      </c>
      <c r="B69" s="8" t="s">
        <v>200</v>
      </c>
      <c r="C69" s="11">
        <v>620</v>
      </c>
      <c r="D69" s="25"/>
      <c r="E69" s="12"/>
      <c r="F69" s="12"/>
      <c r="G69" s="12"/>
      <c r="H69" s="12"/>
      <c r="I69" s="25">
        <f t="shared" si="2"/>
        <v>60</v>
      </c>
      <c r="J69" s="12">
        <v>560</v>
      </c>
      <c r="K69" s="61">
        <v>952</v>
      </c>
      <c r="L69" s="29">
        <f t="shared" si="3"/>
        <v>332</v>
      </c>
    </row>
    <row r="70" spans="1:12" s="2" customFormat="1" ht="15" customHeight="1" hidden="1">
      <c r="A70" s="9"/>
      <c r="B70" s="8"/>
      <c r="C70" s="11"/>
      <c r="D70" s="25"/>
      <c r="E70" s="12"/>
      <c r="F70" s="12"/>
      <c r="G70" s="12"/>
      <c r="H70" s="12"/>
      <c r="I70" s="25">
        <f t="shared" si="2"/>
        <v>0</v>
      </c>
      <c r="J70" s="12"/>
      <c r="K70" s="64"/>
      <c r="L70" s="28">
        <f t="shared" si="3"/>
        <v>0</v>
      </c>
    </row>
    <row r="71" spans="1:12" s="2" customFormat="1" ht="15" customHeight="1" hidden="1">
      <c r="A71" s="9"/>
      <c r="B71" s="8"/>
      <c r="C71" s="11"/>
      <c r="D71" s="25"/>
      <c r="E71" s="12"/>
      <c r="F71" s="12"/>
      <c r="G71" s="12"/>
      <c r="H71" s="12"/>
      <c r="I71" s="25">
        <f t="shared" si="2"/>
        <v>0</v>
      </c>
      <c r="J71" s="12"/>
      <c r="K71" s="64"/>
      <c r="L71" s="28">
        <f t="shared" si="3"/>
        <v>0</v>
      </c>
    </row>
    <row r="72" spans="1:12" s="2" customFormat="1" ht="15" customHeight="1" hidden="1">
      <c r="A72" s="9"/>
      <c r="B72" s="8"/>
      <c r="C72" s="11"/>
      <c r="D72" s="25"/>
      <c r="E72" s="12"/>
      <c r="F72" s="12"/>
      <c r="G72" s="12"/>
      <c r="H72" s="12"/>
      <c r="I72" s="25">
        <f t="shared" si="2"/>
        <v>0</v>
      </c>
      <c r="J72" s="12"/>
      <c r="K72" s="64"/>
      <c r="L72" s="28">
        <f t="shared" si="3"/>
        <v>0</v>
      </c>
    </row>
    <row r="73" spans="1:12" s="4" customFormat="1" ht="30.75" customHeight="1">
      <c r="A73" s="50" t="s">
        <v>39</v>
      </c>
      <c r="B73" s="17" t="s">
        <v>62</v>
      </c>
      <c r="C73" s="10">
        <f aca="true" t="shared" si="16" ref="C73:K73">SUM(C74+C126+C129)</f>
        <v>468830.965</v>
      </c>
      <c r="D73" s="10">
        <f t="shared" si="16"/>
        <v>66062.59500000002</v>
      </c>
      <c r="E73" s="10">
        <f t="shared" si="16"/>
        <v>405481.07</v>
      </c>
      <c r="F73" s="10">
        <f t="shared" si="16"/>
        <v>390171.15400000004</v>
      </c>
      <c r="G73" s="10">
        <f t="shared" si="16"/>
        <v>336432.6</v>
      </c>
      <c r="H73" s="10">
        <f t="shared" si="16"/>
        <v>287156</v>
      </c>
      <c r="I73" s="10">
        <f t="shared" si="16"/>
        <v>6909.500000000001</v>
      </c>
      <c r="J73" s="10">
        <f t="shared" si="16"/>
        <v>461921.465</v>
      </c>
      <c r="K73" s="10">
        <f t="shared" si="16"/>
        <v>318563.2</v>
      </c>
      <c r="L73" s="28">
        <f t="shared" si="3"/>
        <v>-150267.765</v>
      </c>
    </row>
    <row r="74" spans="1:12" s="4" customFormat="1" ht="51.75" customHeight="1">
      <c r="A74" s="50" t="s">
        <v>63</v>
      </c>
      <c r="B74" s="17" t="s">
        <v>78</v>
      </c>
      <c r="C74" s="10">
        <f aca="true" t="shared" si="17" ref="C74:K74">SUM(C78,C75,C93,C118)</f>
        <v>470414.66500000004</v>
      </c>
      <c r="D74" s="10">
        <f t="shared" si="17"/>
        <v>70903.49500000001</v>
      </c>
      <c r="E74" s="10">
        <f t="shared" si="17"/>
        <v>399511.17</v>
      </c>
      <c r="F74" s="10">
        <f t="shared" si="17"/>
        <v>384555.55400000006</v>
      </c>
      <c r="G74" s="10">
        <f t="shared" si="17"/>
        <v>331255.6</v>
      </c>
      <c r="H74" s="10">
        <f t="shared" si="17"/>
        <v>282137</v>
      </c>
      <c r="I74" s="10">
        <f t="shared" si="17"/>
        <v>9493.2</v>
      </c>
      <c r="J74" s="10">
        <f t="shared" si="17"/>
        <v>460921.465</v>
      </c>
      <c r="K74" s="10">
        <f t="shared" si="17"/>
        <v>316514</v>
      </c>
      <c r="L74" s="28">
        <f t="shared" si="3"/>
        <v>-153900.66500000004</v>
      </c>
    </row>
    <row r="75" spans="1:12" s="4" customFormat="1" ht="50.25" customHeight="1">
      <c r="A75" s="50" t="s">
        <v>64</v>
      </c>
      <c r="B75" s="17" t="s">
        <v>84</v>
      </c>
      <c r="C75" s="10">
        <f>SUM(C76:C77)</f>
        <v>211384</v>
      </c>
      <c r="D75" s="10">
        <f aca="true" t="shared" si="18" ref="D75:K75">SUM(D76:D77)</f>
        <v>112848</v>
      </c>
      <c r="E75" s="10">
        <f t="shared" si="18"/>
        <v>98536</v>
      </c>
      <c r="F75" s="10">
        <f t="shared" si="18"/>
        <v>98536</v>
      </c>
      <c r="G75" s="10">
        <f t="shared" si="18"/>
        <v>98536</v>
      </c>
      <c r="H75" s="10">
        <f t="shared" si="18"/>
        <v>98536</v>
      </c>
      <c r="I75" s="10">
        <f t="shared" si="18"/>
        <v>0</v>
      </c>
      <c r="J75" s="10">
        <f t="shared" si="18"/>
        <v>211384</v>
      </c>
      <c r="K75" s="10">
        <f t="shared" si="18"/>
        <v>68862</v>
      </c>
      <c r="L75" s="28">
        <f t="shared" si="3"/>
        <v>-142522</v>
      </c>
    </row>
    <row r="76" spans="1:12" s="2" customFormat="1" ht="42" customHeight="1">
      <c r="A76" s="9" t="s">
        <v>65</v>
      </c>
      <c r="B76" s="8" t="s">
        <v>66</v>
      </c>
      <c r="C76" s="11">
        <v>211384</v>
      </c>
      <c r="D76" s="25">
        <f t="shared" si="1"/>
        <v>112848</v>
      </c>
      <c r="E76" s="12">
        <v>98536</v>
      </c>
      <c r="F76" s="12">
        <v>98536</v>
      </c>
      <c r="G76" s="12">
        <v>98536</v>
      </c>
      <c r="H76" s="12">
        <v>98536</v>
      </c>
      <c r="I76" s="25">
        <f t="shared" si="2"/>
        <v>0</v>
      </c>
      <c r="J76" s="12">
        <v>211384</v>
      </c>
      <c r="K76" s="89">
        <v>68862</v>
      </c>
      <c r="L76" s="28">
        <f t="shared" si="3"/>
        <v>-142522</v>
      </c>
    </row>
    <row r="77" spans="1:12" s="2" customFormat="1" ht="75" hidden="1">
      <c r="A77" s="9" t="s">
        <v>121</v>
      </c>
      <c r="B77" s="8" t="s">
        <v>137</v>
      </c>
      <c r="C77" s="11"/>
      <c r="D77" s="25">
        <f t="shared" si="1"/>
        <v>0</v>
      </c>
      <c r="E77" s="12"/>
      <c r="F77" s="12"/>
      <c r="G77" s="12"/>
      <c r="H77" s="12"/>
      <c r="I77" s="25">
        <f t="shared" si="2"/>
        <v>0</v>
      </c>
      <c r="J77" s="12"/>
      <c r="K77" s="64"/>
      <c r="L77" s="28">
        <f t="shared" si="3"/>
        <v>0</v>
      </c>
    </row>
    <row r="78" spans="1:12" s="4" customFormat="1" ht="51" customHeight="1">
      <c r="A78" s="50" t="s">
        <v>52</v>
      </c>
      <c r="B78" s="17" t="s">
        <v>186</v>
      </c>
      <c r="C78" s="10">
        <f>SUM(C79:C81)</f>
        <v>13799</v>
      </c>
      <c r="D78" s="10">
        <f aca="true" t="shared" si="19" ref="D78:K78">SUM(D79:D81)</f>
        <v>-81012.26999999999</v>
      </c>
      <c r="E78" s="10">
        <f t="shared" si="19"/>
        <v>94811.26999999999</v>
      </c>
      <c r="F78" s="10">
        <f t="shared" si="19"/>
        <v>91330.754</v>
      </c>
      <c r="G78" s="10">
        <f t="shared" si="19"/>
        <v>38037</v>
      </c>
      <c r="H78" s="10">
        <f t="shared" si="19"/>
        <v>6667</v>
      </c>
      <c r="I78" s="10">
        <f t="shared" si="19"/>
        <v>11545</v>
      </c>
      <c r="J78" s="10">
        <f t="shared" si="19"/>
        <v>2254</v>
      </c>
      <c r="K78" s="10">
        <f t="shared" si="19"/>
        <v>2223</v>
      </c>
      <c r="L78" s="28">
        <f t="shared" si="3"/>
        <v>-11576</v>
      </c>
    </row>
    <row r="79" spans="1:12" s="2" customFormat="1" ht="36" customHeight="1" hidden="1">
      <c r="A79" s="9" t="s">
        <v>126</v>
      </c>
      <c r="B79" s="8" t="s">
        <v>127</v>
      </c>
      <c r="C79" s="11">
        <v>0</v>
      </c>
      <c r="D79" s="25">
        <f t="shared" si="1"/>
        <v>-2709.3</v>
      </c>
      <c r="E79" s="12">
        <v>2709.3</v>
      </c>
      <c r="F79" s="12">
        <v>1188.961</v>
      </c>
      <c r="G79" s="12"/>
      <c r="H79" s="12"/>
      <c r="I79" s="25">
        <f t="shared" si="2"/>
        <v>0</v>
      </c>
      <c r="J79" s="12"/>
      <c r="K79" s="65"/>
      <c r="L79" s="29">
        <f t="shared" si="3"/>
        <v>0</v>
      </c>
    </row>
    <row r="80" spans="1:12" s="2" customFormat="1" ht="52.5" customHeight="1" hidden="1">
      <c r="A80" s="9" t="s">
        <v>82</v>
      </c>
      <c r="B80" s="8" t="s">
        <v>83</v>
      </c>
      <c r="C80" s="11">
        <v>0</v>
      </c>
      <c r="D80" s="25">
        <f aca="true" t="shared" si="20" ref="D80:D128">SUM(C80-E80)</f>
        <v>-1711.1</v>
      </c>
      <c r="E80" s="12">
        <v>1711.1</v>
      </c>
      <c r="F80" s="12">
        <v>750.923</v>
      </c>
      <c r="G80" s="12"/>
      <c r="H80" s="12"/>
      <c r="I80" s="25">
        <f aca="true" t="shared" si="21" ref="I80:I130">SUM(C80-J80)</f>
        <v>0</v>
      </c>
      <c r="J80" s="12"/>
      <c r="K80" s="66"/>
      <c r="L80" s="29">
        <f aca="true" t="shared" si="22" ref="L80:L131">SUM(K80-C80)</f>
        <v>0</v>
      </c>
    </row>
    <row r="81" spans="1:12" s="2" customFormat="1" ht="30.75" customHeight="1">
      <c r="A81" s="67" t="s">
        <v>53</v>
      </c>
      <c r="B81" s="23" t="s">
        <v>79</v>
      </c>
      <c r="C81" s="24">
        <f>SUM(C82:C92)</f>
        <v>13799</v>
      </c>
      <c r="D81" s="24">
        <f aca="true" t="shared" si="23" ref="D81:K81">SUM(D82:D92)</f>
        <v>-76591.87</v>
      </c>
      <c r="E81" s="24">
        <f t="shared" si="23"/>
        <v>90390.87</v>
      </c>
      <c r="F81" s="24">
        <f t="shared" si="23"/>
        <v>89390.87</v>
      </c>
      <c r="G81" s="24">
        <f t="shared" si="23"/>
        <v>38037</v>
      </c>
      <c r="H81" s="24">
        <f t="shared" si="23"/>
        <v>6667</v>
      </c>
      <c r="I81" s="24">
        <f t="shared" si="23"/>
        <v>11545</v>
      </c>
      <c r="J81" s="24">
        <f t="shared" si="23"/>
        <v>2254</v>
      </c>
      <c r="K81" s="24">
        <f t="shared" si="23"/>
        <v>2223</v>
      </c>
      <c r="L81" s="28">
        <f t="shared" si="22"/>
        <v>-11576</v>
      </c>
    </row>
    <row r="82" spans="1:12" s="6" customFormat="1" ht="69.75" customHeight="1">
      <c r="A82" s="60" t="s">
        <v>139</v>
      </c>
      <c r="B82" s="13" t="s">
        <v>184</v>
      </c>
      <c r="C82" s="11">
        <v>2000</v>
      </c>
      <c r="D82" s="25">
        <f t="shared" si="20"/>
        <v>0</v>
      </c>
      <c r="E82" s="12">
        <v>2000</v>
      </c>
      <c r="F82" s="12">
        <v>2000</v>
      </c>
      <c r="G82" s="12">
        <v>2000</v>
      </c>
      <c r="H82" s="12">
        <v>2000</v>
      </c>
      <c r="I82" s="25">
        <f t="shared" si="21"/>
        <v>0</v>
      </c>
      <c r="J82" s="12">
        <v>2000</v>
      </c>
      <c r="K82" s="11">
        <v>2000</v>
      </c>
      <c r="L82" s="28">
        <f t="shared" si="22"/>
        <v>0</v>
      </c>
    </row>
    <row r="83" spans="1:12" s="6" customFormat="1" ht="92.25" customHeight="1" hidden="1">
      <c r="A83" s="60" t="s">
        <v>140</v>
      </c>
      <c r="B83" s="13" t="s">
        <v>209</v>
      </c>
      <c r="C83" s="12"/>
      <c r="D83" s="25">
        <f t="shared" si="20"/>
        <v>-486</v>
      </c>
      <c r="E83" s="12">
        <v>486</v>
      </c>
      <c r="F83" s="12">
        <v>486</v>
      </c>
      <c r="G83" s="12">
        <v>486</v>
      </c>
      <c r="H83" s="12">
        <v>486</v>
      </c>
      <c r="I83" s="25">
        <f t="shared" si="21"/>
        <v>0</v>
      </c>
      <c r="J83" s="12"/>
      <c r="K83" s="12"/>
      <c r="L83" s="28">
        <f t="shared" si="22"/>
        <v>0</v>
      </c>
    </row>
    <row r="84" spans="1:12" s="6" customFormat="1" ht="64.5" customHeight="1">
      <c r="A84" s="60" t="s">
        <v>141</v>
      </c>
      <c r="B84" s="13" t="s">
        <v>183</v>
      </c>
      <c r="C84" s="12">
        <v>254</v>
      </c>
      <c r="D84" s="25">
        <f t="shared" si="20"/>
        <v>36</v>
      </c>
      <c r="E84" s="12">
        <v>218</v>
      </c>
      <c r="F84" s="12">
        <v>218</v>
      </c>
      <c r="G84" s="12">
        <v>218</v>
      </c>
      <c r="H84" s="12">
        <v>218</v>
      </c>
      <c r="I84" s="25">
        <f t="shared" si="21"/>
        <v>0</v>
      </c>
      <c r="J84" s="12">
        <v>254</v>
      </c>
      <c r="K84" s="12">
        <v>223</v>
      </c>
      <c r="L84" s="28">
        <f t="shared" si="22"/>
        <v>-31</v>
      </c>
    </row>
    <row r="85" spans="1:12" s="6" customFormat="1" ht="42.75" customHeight="1" hidden="1">
      <c r="A85" s="60" t="s">
        <v>155</v>
      </c>
      <c r="B85" s="13" t="s">
        <v>158</v>
      </c>
      <c r="C85" s="12">
        <v>903</v>
      </c>
      <c r="D85" s="25">
        <f t="shared" si="20"/>
        <v>-479</v>
      </c>
      <c r="E85" s="12">
        <v>1382</v>
      </c>
      <c r="F85" s="12">
        <v>1382</v>
      </c>
      <c r="G85" s="12">
        <v>1382</v>
      </c>
      <c r="H85" s="12">
        <v>1382</v>
      </c>
      <c r="I85" s="25">
        <f t="shared" si="21"/>
        <v>903</v>
      </c>
      <c r="J85" s="12"/>
      <c r="K85" s="12"/>
      <c r="L85" s="28">
        <f t="shared" si="22"/>
        <v>-903</v>
      </c>
    </row>
    <row r="86" spans="1:12" s="6" customFormat="1" ht="58.5" customHeight="1" hidden="1">
      <c r="A86" s="60" t="s">
        <v>152</v>
      </c>
      <c r="B86" s="13" t="s">
        <v>202</v>
      </c>
      <c r="C86" s="12">
        <v>158</v>
      </c>
      <c r="D86" s="25">
        <f t="shared" si="20"/>
        <v>-227</v>
      </c>
      <c r="E86" s="12">
        <v>385</v>
      </c>
      <c r="F86" s="12">
        <v>385</v>
      </c>
      <c r="G86" s="12">
        <v>385</v>
      </c>
      <c r="H86" s="12">
        <v>385</v>
      </c>
      <c r="I86" s="25">
        <f t="shared" si="21"/>
        <v>158</v>
      </c>
      <c r="J86" s="12">
        <v>0</v>
      </c>
      <c r="K86" s="12"/>
      <c r="L86" s="28">
        <f t="shared" si="22"/>
        <v>-158</v>
      </c>
    </row>
    <row r="87" spans="1:12" s="6" customFormat="1" ht="77.25" customHeight="1" hidden="1">
      <c r="A87" s="60" t="s">
        <v>153</v>
      </c>
      <c r="B87" s="13" t="s">
        <v>203</v>
      </c>
      <c r="C87" s="12">
        <v>924</v>
      </c>
      <c r="D87" s="25">
        <f t="shared" si="20"/>
        <v>-246</v>
      </c>
      <c r="E87" s="12">
        <v>1170</v>
      </c>
      <c r="F87" s="12">
        <v>1170</v>
      </c>
      <c r="G87" s="12">
        <v>1170</v>
      </c>
      <c r="H87" s="12">
        <v>1170</v>
      </c>
      <c r="I87" s="25">
        <f t="shared" si="21"/>
        <v>924</v>
      </c>
      <c r="J87" s="12">
        <v>0</v>
      </c>
      <c r="K87" s="12"/>
      <c r="L87" s="28">
        <f t="shared" si="22"/>
        <v>-924</v>
      </c>
    </row>
    <row r="88" spans="1:12" s="6" customFormat="1" ht="93.75" customHeight="1" hidden="1">
      <c r="A88" s="60" t="s">
        <v>154</v>
      </c>
      <c r="B88" s="13" t="s">
        <v>204</v>
      </c>
      <c r="C88" s="12">
        <v>1626</v>
      </c>
      <c r="D88" s="25">
        <f t="shared" si="20"/>
        <v>-2848</v>
      </c>
      <c r="E88" s="12">
        <v>4474</v>
      </c>
      <c r="F88" s="12">
        <v>4474</v>
      </c>
      <c r="G88" s="12">
        <v>4474</v>
      </c>
      <c r="H88" s="12">
        <v>1026</v>
      </c>
      <c r="I88" s="25">
        <f t="shared" si="21"/>
        <v>1626</v>
      </c>
      <c r="J88" s="12">
        <v>0</v>
      </c>
      <c r="K88" s="12"/>
      <c r="L88" s="28">
        <f t="shared" si="22"/>
        <v>-1626</v>
      </c>
    </row>
    <row r="89" spans="1:12" s="6" customFormat="1" ht="52.5" customHeight="1" hidden="1">
      <c r="A89" s="60" t="s">
        <v>166</v>
      </c>
      <c r="B89" s="13" t="s">
        <v>208</v>
      </c>
      <c r="C89" s="12">
        <v>7934</v>
      </c>
      <c r="D89" s="25">
        <f t="shared" si="20"/>
        <v>1977</v>
      </c>
      <c r="E89" s="12">
        <v>5957</v>
      </c>
      <c r="F89" s="12">
        <v>5957</v>
      </c>
      <c r="G89" s="12">
        <v>5957</v>
      </c>
      <c r="H89" s="12">
        <v>0</v>
      </c>
      <c r="I89" s="25">
        <f t="shared" si="21"/>
        <v>7934</v>
      </c>
      <c r="J89" s="12"/>
      <c r="K89" s="12"/>
      <c r="L89" s="28">
        <f t="shared" si="22"/>
        <v>-7934</v>
      </c>
    </row>
    <row r="90" spans="1:12" s="6" customFormat="1" ht="73.5" customHeight="1" hidden="1">
      <c r="A90" s="60" t="s">
        <v>167</v>
      </c>
      <c r="B90" s="13" t="s">
        <v>168</v>
      </c>
      <c r="C90" s="12"/>
      <c r="D90" s="25">
        <f t="shared" si="20"/>
        <v>-71218.87</v>
      </c>
      <c r="E90" s="12">
        <v>71218.87</v>
      </c>
      <c r="F90" s="12">
        <v>71218.87</v>
      </c>
      <c r="G90" s="12">
        <v>21965</v>
      </c>
      <c r="H90" s="12">
        <v>0</v>
      </c>
      <c r="I90" s="25">
        <f t="shared" si="21"/>
        <v>0</v>
      </c>
      <c r="J90" s="12"/>
      <c r="K90" s="68"/>
      <c r="L90" s="28">
        <f t="shared" si="22"/>
        <v>0</v>
      </c>
    </row>
    <row r="91" spans="1:12" s="6" customFormat="1" ht="47.25" customHeight="1" hidden="1">
      <c r="A91" s="60" t="s">
        <v>170</v>
      </c>
      <c r="B91" s="13" t="s">
        <v>173</v>
      </c>
      <c r="C91" s="12"/>
      <c r="D91" s="25">
        <f t="shared" si="20"/>
        <v>-2000</v>
      </c>
      <c r="E91" s="12">
        <v>2000</v>
      </c>
      <c r="F91" s="12">
        <v>1000</v>
      </c>
      <c r="G91" s="12"/>
      <c r="H91" s="12">
        <v>0</v>
      </c>
      <c r="I91" s="25">
        <f t="shared" si="21"/>
        <v>0</v>
      </c>
      <c r="J91" s="12"/>
      <c r="K91" s="68"/>
      <c r="L91" s="28">
        <f t="shared" si="22"/>
        <v>0</v>
      </c>
    </row>
    <row r="92" spans="1:12" s="6" customFormat="1" ht="42.75" customHeight="1" hidden="1">
      <c r="A92" s="60" t="s">
        <v>171</v>
      </c>
      <c r="B92" s="13" t="s">
        <v>172</v>
      </c>
      <c r="C92" s="12"/>
      <c r="D92" s="25">
        <f t="shared" si="20"/>
        <v>-1100</v>
      </c>
      <c r="E92" s="12">
        <v>1100</v>
      </c>
      <c r="F92" s="12">
        <v>1100</v>
      </c>
      <c r="G92" s="12"/>
      <c r="H92" s="12">
        <v>0</v>
      </c>
      <c r="I92" s="25">
        <f t="shared" si="21"/>
        <v>0</v>
      </c>
      <c r="J92" s="12"/>
      <c r="K92" s="68"/>
      <c r="L92" s="28">
        <f t="shared" si="22"/>
        <v>0</v>
      </c>
    </row>
    <row r="93" spans="1:12" s="5" customFormat="1" ht="51.75" customHeight="1">
      <c r="A93" s="50" t="s">
        <v>46</v>
      </c>
      <c r="B93" s="17" t="s">
        <v>86</v>
      </c>
      <c r="C93" s="10">
        <f aca="true" t="shared" si="24" ref="C93:K93">SUM(C94:C96,C109:C112,C113)</f>
        <v>238805.2</v>
      </c>
      <c r="D93" s="10">
        <f t="shared" si="24"/>
        <v>36874.3</v>
      </c>
      <c r="E93" s="10">
        <f t="shared" si="24"/>
        <v>201930.9</v>
      </c>
      <c r="F93" s="10">
        <f t="shared" si="24"/>
        <v>190479.6</v>
      </c>
      <c r="G93" s="10">
        <f t="shared" si="24"/>
        <v>190479.6</v>
      </c>
      <c r="H93" s="10">
        <f t="shared" si="24"/>
        <v>176681</v>
      </c>
      <c r="I93" s="10">
        <f t="shared" si="24"/>
        <v>-6081.799999999999</v>
      </c>
      <c r="J93" s="10">
        <f t="shared" si="24"/>
        <v>244887</v>
      </c>
      <c r="K93" s="10">
        <f t="shared" si="24"/>
        <v>244619</v>
      </c>
      <c r="L93" s="28">
        <f t="shared" si="22"/>
        <v>5813.799999999988</v>
      </c>
    </row>
    <row r="94" spans="1:12" s="5" customFormat="1" ht="69.75" customHeight="1">
      <c r="A94" s="9" t="s">
        <v>156</v>
      </c>
      <c r="B94" s="8" t="s">
        <v>215</v>
      </c>
      <c r="C94" s="11">
        <v>1289</v>
      </c>
      <c r="D94" s="25">
        <f t="shared" si="20"/>
        <v>24</v>
      </c>
      <c r="E94" s="12">
        <v>1265</v>
      </c>
      <c r="F94" s="12">
        <v>1265</v>
      </c>
      <c r="G94" s="12">
        <v>1265</v>
      </c>
      <c r="H94" s="12">
        <v>316</v>
      </c>
      <c r="I94" s="25">
        <f t="shared" si="21"/>
        <v>0</v>
      </c>
      <c r="J94" s="12">
        <v>1289</v>
      </c>
      <c r="K94" s="11">
        <v>1236</v>
      </c>
      <c r="L94" s="28">
        <f t="shared" si="22"/>
        <v>-53</v>
      </c>
    </row>
    <row r="95" spans="1:12" s="3" customFormat="1" ht="76.5" customHeight="1">
      <c r="A95" s="9" t="s">
        <v>49</v>
      </c>
      <c r="B95" s="8" t="s">
        <v>224</v>
      </c>
      <c r="C95" s="11">
        <v>29222</v>
      </c>
      <c r="D95" s="25">
        <f t="shared" si="20"/>
        <v>-6787</v>
      </c>
      <c r="E95" s="12">
        <v>36009</v>
      </c>
      <c r="F95" s="12">
        <v>36009</v>
      </c>
      <c r="G95" s="12">
        <v>36009</v>
      </c>
      <c r="H95" s="12">
        <v>36009</v>
      </c>
      <c r="I95" s="25">
        <f t="shared" si="21"/>
        <v>0</v>
      </c>
      <c r="J95" s="12">
        <v>29222</v>
      </c>
      <c r="K95" s="11">
        <v>31801</v>
      </c>
      <c r="L95" s="28">
        <f t="shared" si="22"/>
        <v>2579</v>
      </c>
    </row>
    <row r="96" spans="1:12" s="3" customFormat="1" ht="64.5" customHeight="1">
      <c r="A96" s="67" t="s">
        <v>50</v>
      </c>
      <c r="B96" s="23" t="s">
        <v>116</v>
      </c>
      <c r="C96" s="24">
        <f>SUM(C97:C106)</f>
        <v>201944</v>
      </c>
      <c r="D96" s="24">
        <f aca="true" t="shared" si="25" ref="D96:J96">SUM(D97:D106)</f>
        <v>54588</v>
      </c>
      <c r="E96" s="24">
        <f t="shared" si="25"/>
        <v>147356</v>
      </c>
      <c r="F96" s="24">
        <f t="shared" si="25"/>
        <v>147356</v>
      </c>
      <c r="G96" s="24">
        <f t="shared" si="25"/>
        <v>147356</v>
      </c>
      <c r="H96" s="24">
        <f t="shared" si="25"/>
        <v>140356</v>
      </c>
      <c r="I96" s="24">
        <f t="shared" si="25"/>
        <v>4660</v>
      </c>
      <c r="J96" s="24">
        <f t="shared" si="25"/>
        <v>197284</v>
      </c>
      <c r="K96" s="24">
        <f>SUM(K97:K108)</f>
        <v>200821</v>
      </c>
      <c r="L96" s="31">
        <f t="shared" si="22"/>
        <v>-1123</v>
      </c>
    </row>
    <row r="97" spans="1:12" s="7" customFormat="1" ht="66.75" customHeight="1">
      <c r="A97" s="60" t="s">
        <v>142</v>
      </c>
      <c r="B97" s="13" t="s">
        <v>219</v>
      </c>
      <c r="C97" s="12">
        <v>1871</v>
      </c>
      <c r="D97" s="25">
        <f t="shared" si="20"/>
        <v>29</v>
      </c>
      <c r="E97" s="12">
        <v>1842</v>
      </c>
      <c r="F97" s="12">
        <v>1842</v>
      </c>
      <c r="G97" s="12">
        <v>1842</v>
      </c>
      <c r="H97" s="12">
        <v>1842</v>
      </c>
      <c r="I97" s="25">
        <f t="shared" si="21"/>
        <v>0</v>
      </c>
      <c r="J97" s="12">
        <v>1871</v>
      </c>
      <c r="K97" s="12">
        <f>1900-15</f>
        <v>1885</v>
      </c>
      <c r="L97" s="28">
        <f t="shared" si="22"/>
        <v>14</v>
      </c>
    </row>
    <row r="98" spans="1:12" s="7" customFormat="1" ht="87.75" customHeight="1">
      <c r="A98" s="60" t="s">
        <v>143</v>
      </c>
      <c r="B98" s="13" t="s">
        <v>182</v>
      </c>
      <c r="C98" s="12">
        <v>3788</v>
      </c>
      <c r="D98" s="25">
        <f t="shared" si="20"/>
        <v>35</v>
      </c>
      <c r="E98" s="12">
        <v>3753</v>
      </c>
      <c r="F98" s="12">
        <v>3753</v>
      </c>
      <c r="G98" s="12">
        <v>3753</v>
      </c>
      <c r="H98" s="12">
        <v>3753</v>
      </c>
      <c r="I98" s="25">
        <f t="shared" si="21"/>
        <v>0</v>
      </c>
      <c r="J98" s="12">
        <v>3788</v>
      </c>
      <c r="K98" s="12">
        <f>3825-37</f>
        <v>3788</v>
      </c>
      <c r="L98" s="28">
        <f t="shared" si="22"/>
        <v>0</v>
      </c>
    </row>
    <row r="99" spans="1:12" s="7" customFormat="1" ht="78.75" customHeight="1">
      <c r="A99" s="60" t="s">
        <v>144</v>
      </c>
      <c r="B99" s="13" t="s">
        <v>213</v>
      </c>
      <c r="C99" s="12">
        <v>4232</v>
      </c>
      <c r="D99" s="25">
        <f t="shared" si="20"/>
        <v>101</v>
      </c>
      <c r="E99" s="12">
        <v>4131</v>
      </c>
      <c r="F99" s="12">
        <v>4131</v>
      </c>
      <c r="G99" s="12">
        <v>4131</v>
      </c>
      <c r="H99" s="12">
        <v>4131</v>
      </c>
      <c r="I99" s="25">
        <f t="shared" si="21"/>
        <v>0</v>
      </c>
      <c r="J99" s="12">
        <v>4232</v>
      </c>
      <c r="K99" s="12">
        <v>4072</v>
      </c>
      <c r="L99" s="28">
        <f t="shared" si="22"/>
        <v>-160</v>
      </c>
    </row>
    <row r="100" spans="1:12" s="7" customFormat="1" ht="71.25" customHeight="1" hidden="1">
      <c r="A100" s="60" t="s">
        <v>145</v>
      </c>
      <c r="B100" s="13" t="s">
        <v>181</v>
      </c>
      <c r="C100" s="12">
        <v>3329</v>
      </c>
      <c r="D100" s="25">
        <f t="shared" si="20"/>
        <v>229</v>
      </c>
      <c r="E100" s="12">
        <v>3100</v>
      </c>
      <c r="F100" s="12">
        <v>3100</v>
      </c>
      <c r="G100" s="12">
        <v>3100</v>
      </c>
      <c r="H100" s="12">
        <v>3100</v>
      </c>
      <c r="I100" s="25">
        <f t="shared" si="21"/>
        <v>0</v>
      </c>
      <c r="J100" s="12">
        <v>3329</v>
      </c>
      <c r="K100" s="12"/>
      <c r="L100" s="28">
        <f t="shared" si="22"/>
        <v>-3329</v>
      </c>
    </row>
    <row r="101" spans="1:12" s="7" customFormat="1" ht="71.25" customHeight="1">
      <c r="A101" s="60" t="s">
        <v>145</v>
      </c>
      <c r="B101" s="13" t="s">
        <v>181</v>
      </c>
      <c r="C101" s="12">
        <v>3329</v>
      </c>
      <c r="D101" s="25">
        <f t="shared" si="20"/>
        <v>229</v>
      </c>
      <c r="E101" s="12">
        <v>3100</v>
      </c>
      <c r="F101" s="12">
        <v>3100</v>
      </c>
      <c r="G101" s="12">
        <v>3100</v>
      </c>
      <c r="H101" s="12">
        <v>3100</v>
      </c>
      <c r="I101" s="25">
        <f t="shared" si="21"/>
        <v>0</v>
      </c>
      <c r="J101" s="12">
        <v>3329</v>
      </c>
      <c r="K101" s="12">
        <v>2814</v>
      </c>
      <c r="L101" s="28"/>
    </row>
    <row r="102" spans="1:12" s="7" customFormat="1" ht="109.5" customHeight="1">
      <c r="A102" s="60" t="s">
        <v>146</v>
      </c>
      <c r="B102" s="13" t="s">
        <v>214</v>
      </c>
      <c r="C102" s="12">
        <v>119282</v>
      </c>
      <c r="D102" s="25">
        <f t="shared" si="20"/>
        <v>2985</v>
      </c>
      <c r="E102" s="12">
        <v>116297</v>
      </c>
      <c r="F102" s="12">
        <v>116297</v>
      </c>
      <c r="G102" s="12">
        <v>116297</v>
      </c>
      <c r="H102" s="12">
        <v>109750</v>
      </c>
      <c r="I102" s="25">
        <f t="shared" si="21"/>
        <v>2996</v>
      </c>
      <c r="J102" s="12">
        <v>116286</v>
      </c>
      <c r="K102" s="12">
        <v>129475</v>
      </c>
      <c r="L102" s="28">
        <f t="shared" si="22"/>
        <v>10193</v>
      </c>
    </row>
    <row r="103" spans="1:12" s="7" customFormat="1" ht="50.25" customHeight="1" hidden="1">
      <c r="A103" s="60" t="s">
        <v>147</v>
      </c>
      <c r="B103" s="13" t="s">
        <v>205</v>
      </c>
      <c r="C103" s="12">
        <v>10756</v>
      </c>
      <c r="D103" s="25">
        <f t="shared" si="20"/>
        <v>-2963</v>
      </c>
      <c r="E103" s="12">
        <v>13719</v>
      </c>
      <c r="F103" s="12">
        <v>13719</v>
      </c>
      <c r="G103" s="12">
        <v>13719</v>
      </c>
      <c r="H103" s="12">
        <v>13266</v>
      </c>
      <c r="I103" s="25">
        <f t="shared" si="21"/>
        <v>263</v>
      </c>
      <c r="J103" s="12">
        <v>10493</v>
      </c>
      <c r="K103" s="12"/>
      <c r="L103" s="28">
        <f t="shared" si="22"/>
        <v>-10756</v>
      </c>
    </row>
    <row r="104" spans="1:12" s="7" customFormat="1" ht="54.75" customHeight="1">
      <c r="A104" s="60" t="s">
        <v>148</v>
      </c>
      <c r="B104" s="13" t="s">
        <v>212</v>
      </c>
      <c r="C104" s="12">
        <v>409</v>
      </c>
      <c r="D104" s="25">
        <f t="shared" si="20"/>
        <v>-131</v>
      </c>
      <c r="E104" s="12">
        <v>540</v>
      </c>
      <c r="F104" s="12">
        <v>540</v>
      </c>
      <c r="G104" s="12">
        <v>540</v>
      </c>
      <c r="H104" s="12">
        <v>540</v>
      </c>
      <c r="I104" s="25">
        <f t="shared" si="21"/>
        <v>0</v>
      </c>
      <c r="J104" s="12">
        <v>409</v>
      </c>
      <c r="K104" s="12">
        <v>384</v>
      </c>
      <c r="L104" s="28">
        <f t="shared" si="22"/>
        <v>-25</v>
      </c>
    </row>
    <row r="105" spans="1:12" s="7" customFormat="1" ht="93.75" customHeight="1">
      <c r="A105" s="60" t="s">
        <v>149</v>
      </c>
      <c r="B105" s="13" t="s">
        <v>180</v>
      </c>
      <c r="C105" s="12">
        <v>54948</v>
      </c>
      <c r="D105" s="25">
        <f>SUM(C105-E105)</f>
        <v>54511</v>
      </c>
      <c r="E105" s="12">
        <v>437</v>
      </c>
      <c r="F105" s="12">
        <v>437</v>
      </c>
      <c r="G105" s="12">
        <v>437</v>
      </c>
      <c r="H105" s="12">
        <v>437</v>
      </c>
      <c r="I105" s="25">
        <f t="shared" si="21"/>
        <v>1401</v>
      </c>
      <c r="J105" s="12">
        <v>53547</v>
      </c>
      <c r="K105" s="69">
        <v>49366</v>
      </c>
      <c r="L105" s="29">
        <f t="shared" si="22"/>
        <v>-5582</v>
      </c>
    </row>
    <row r="106" spans="1:12" s="7" customFormat="1" ht="99" customHeight="1" hidden="1">
      <c r="A106" s="60" t="s">
        <v>178</v>
      </c>
      <c r="B106" s="13"/>
      <c r="C106" s="12"/>
      <c r="D106" s="25">
        <f t="shared" si="20"/>
        <v>-437</v>
      </c>
      <c r="E106" s="12">
        <v>437</v>
      </c>
      <c r="F106" s="12">
        <v>437</v>
      </c>
      <c r="G106" s="12">
        <v>437</v>
      </c>
      <c r="H106" s="12">
        <v>437</v>
      </c>
      <c r="I106" s="25">
        <f t="shared" si="21"/>
        <v>0</v>
      </c>
      <c r="J106" s="12"/>
      <c r="K106" s="70"/>
      <c r="L106" s="28">
        <f t="shared" si="22"/>
        <v>0</v>
      </c>
    </row>
    <row r="107" spans="1:12" s="7" customFormat="1" ht="99" customHeight="1">
      <c r="A107" s="60" t="s">
        <v>178</v>
      </c>
      <c r="B107" s="13" t="s">
        <v>236</v>
      </c>
      <c r="C107" s="12"/>
      <c r="D107" s="25"/>
      <c r="E107" s="12"/>
      <c r="F107" s="12"/>
      <c r="G107" s="12"/>
      <c r="H107" s="12"/>
      <c r="I107" s="25"/>
      <c r="J107" s="12"/>
      <c r="K107" s="12">
        <v>4079</v>
      </c>
      <c r="L107" s="28"/>
    </row>
    <row r="108" spans="1:12" s="7" customFormat="1" ht="72" customHeight="1">
      <c r="A108" s="60" t="s">
        <v>247</v>
      </c>
      <c r="B108" s="13" t="s">
        <v>218</v>
      </c>
      <c r="C108" s="12"/>
      <c r="D108" s="25"/>
      <c r="E108" s="12"/>
      <c r="F108" s="12"/>
      <c r="G108" s="12"/>
      <c r="H108" s="12"/>
      <c r="I108" s="25"/>
      <c r="J108" s="12"/>
      <c r="K108" s="12">
        <v>4958</v>
      </c>
      <c r="L108" s="28"/>
    </row>
    <row r="109" spans="1:12" s="3" customFormat="1" ht="87.75" customHeight="1">
      <c r="A109" s="9" t="s">
        <v>235</v>
      </c>
      <c r="B109" s="8" t="s">
        <v>206</v>
      </c>
      <c r="C109" s="11">
        <v>0</v>
      </c>
      <c r="D109" s="25">
        <f>SUM(C109-E109)</f>
        <v>-5286</v>
      </c>
      <c r="E109" s="12">
        <v>5286</v>
      </c>
      <c r="F109" s="12">
        <v>0</v>
      </c>
      <c r="G109" s="12"/>
      <c r="H109" s="12"/>
      <c r="I109" s="25">
        <f>SUM(C109-J109)</f>
        <v>-5370.9</v>
      </c>
      <c r="J109" s="12">
        <v>5370.9</v>
      </c>
      <c r="K109" s="9">
        <v>1845</v>
      </c>
      <c r="L109" s="28"/>
    </row>
    <row r="110" spans="1:12" s="3" customFormat="1" ht="98.25" customHeight="1">
      <c r="A110" s="9" t="s">
        <v>190</v>
      </c>
      <c r="B110" s="8" t="s">
        <v>220</v>
      </c>
      <c r="C110" s="11">
        <v>895.2</v>
      </c>
      <c r="D110" s="25">
        <f t="shared" si="20"/>
        <v>-1742.7</v>
      </c>
      <c r="E110" s="12">
        <v>2637.9</v>
      </c>
      <c r="F110" s="12">
        <v>1758.6</v>
      </c>
      <c r="G110" s="12">
        <v>1758.6</v>
      </c>
      <c r="H110" s="12">
        <v>0</v>
      </c>
      <c r="I110" s="25">
        <f t="shared" si="21"/>
        <v>0</v>
      </c>
      <c r="J110" s="12">
        <v>895.2</v>
      </c>
      <c r="K110" s="11">
        <f>920.3+2.7</f>
        <v>923</v>
      </c>
      <c r="L110" s="28">
        <f t="shared" si="22"/>
        <v>27.799999999999955</v>
      </c>
    </row>
    <row r="111" spans="1:12" s="3" customFormat="1" ht="82.5" customHeight="1" hidden="1">
      <c r="A111" s="9" t="s">
        <v>190</v>
      </c>
      <c r="B111" s="8" t="s">
        <v>206</v>
      </c>
      <c r="C111" s="11">
        <v>0</v>
      </c>
      <c r="D111" s="25">
        <f t="shared" si="20"/>
        <v>-5286</v>
      </c>
      <c r="E111" s="12">
        <v>5286</v>
      </c>
      <c r="F111" s="12">
        <v>0</v>
      </c>
      <c r="G111" s="12"/>
      <c r="H111" s="12"/>
      <c r="I111" s="25">
        <f t="shared" si="21"/>
        <v>-5370.9</v>
      </c>
      <c r="J111" s="12">
        <v>5370.9</v>
      </c>
      <c r="K111" s="33"/>
      <c r="L111" s="28">
        <f t="shared" si="22"/>
        <v>0</v>
      </c>
    </row>
    <row r="112" spans="1:12" s="7" customFormat="1" ht="72.75" customHeight="1">
      <c r="A112" s="9" t="s">
        <v>174</v>
      </c>
      <c r="B112" s="34" t="s">
        <v>216</v>
      </c>
      <c r="C112" s="12">
        <v>5455</v>
      </c>
      <c r="D112" s="25">
        <f t="shared" si="20"/>
        <v>1364</v>
      </c>
      <c r="E112" s="12">
        <v>4091</v>
      </c>
      <c r="F112" s="12">
        <v>4091</v>
      </c>
      <c r="G112" s="12">
        <v>4091</v>
      </c>
      <c r="H112" s="12">
        <v>0</v>
      </c>
      <c r="I112" s="25">
        <f t="shared" si="21"/>
        <v>0</v>
      </c>
      <c r="J112" s="12">
        <v>5455</v>
      </c>
      <c r="K112" s="35">
        <v>7993</v>
      </c>
      <c r="L112" s="29">
        <f t="shared" si="22"/>
        <v>2538</v>
      </c>
    </row>
    <row r="113" spans="1:12" s="3" customFormat="1" ht="45" customHeight="1" hidden="1">
      <c r="A113" s="67" t="s">
        <v>51</v>
      </c>
      <c r="B113" s="23" t="s">
        <v>117</v>
      </c>
      <c r="C113" s="24">
        <f>SUM(C114:C117)</f>
        <v>0</v>
      </c>
      <c r="D113" s="25">
        <f t="shared" si="20"/>
        <v>0</v>
      </c>
      <c r="E113" s="25">
        <f>SUM(E114:E117)</f>
        <v>0</v>
      </c>
      <c r="F113" s="25">
        <f>SUM(F114:F117)</f>
        <v>0</v>
      </c>
      <c r="G113" s="25">
        <f>SUM(G114:G117)</f>
        <v>0</v>
      </c>
      <c r="H113" s="25">
        <f>SUM(H114:H117)</f>
        <v>0</v>
      </c>
      <c r="I113" s="25">
        <f t="shared" si="21"/>
        <v>0</v>
      </c>
      <c r="J113" s="25">
        <f>SUM(J114:J117)</f>
        <v>0</v>
      </c>
      <c r="K113" s="33"/>
      <c r="L113" s="28">
        <f t="shared" si="22"/>
        <v>0</v>
      </c>
    </row>
    <row r="114" spans="1:12" s="7" customFormat="1" ht="185.25" customHeight="1" hidden="1">
      <c r="A114" s="60" t="s">
        <v>51</v>
      </c>
      <c r="B114" s="13" t="s">
        <v>122</v>
      </c>
      <c r="C114" s="12"/>
      <c r="D114" s="25">
        <f t="shared" si="20"/>
        <v>0</v>
      </c>
      <c r="E114" s="12"/>
      <c r="F114" s="12"/>
      <c r="G114" s="12"/>
      <c r="H114" s="12"/>
      <c r="I114" s="25">
        <f t="shared" si="21"/>
        <v>0</v>
      </c>
      <c r="J114" s="12"/>
      <c r="K114" s="70"/>
      <c r="L114" s="28">
        <f t="shared" si="22"/>
        <v>0</v>
      </c>
    </row>
    <row r="115" spans="1:12" s="7" customFormat="1" ht="48.75" customHeight="1" hidden="1">
      <c r="A115" s="60" t="s">
        <v>51</v>
      </c>
      <c r="B115" s="13" t="s">
        <v>136</v>
      </c>
      <c r="C115" s="12"/>
      <c r="D115" s="25">
        <f t="shared" si="20"/>
        <v>0</v>
      </c>
      <c r="E115" s="12"/>
      <c r="F115" s="12"/>
      <c r="G115" s="12"/>
      <c r="H115" s="12"/>
      <c r="I115" s="25">
        <f t="shared" si="21"/>
        <v>0</v>
      </c>
      <c r="J115" s="12"/>
      <c r="K115" s="70"/>
      <c r="L115" s="28">
        <f t="shared" si="22"/>
        <v>0</v>
      </c>
    </row>
    <row r="116" spans="1:12" s="7" customFormat="1" ht="1.5" customHeight="1" hidden="1">
      <c r="A116" s="71" t="s">
        <v>51</v>
      </c>
      <c r="B116" s="22" t="s">
        <v>102</v>
      </c>
      <c r="C116" s="12"/>
      <c r="D116" s="25">
        <f t="shared" si="20"/>
        <v>0</v>
      </c>
      <c r="E116" s="12"/>
      <c r="F116" s="12"/>
      <c r="G116" s="12"/>
      <c r="H116" s="12"/>
      <c r="I116" s="25">
        <f t="shared" si="21"/>
        <v>0</v>
      </c>
      <c r="J116" s="12"/>
      <c r="K116" s="70"/>
      <c r="L116" s="28">
        <f t="shared" si="22"/>
        <v>0</v>
      </c>
    </row>
    <row r="117" spans="1:12" s="7" customFormat="1" ht="56.25" customHeight="1" hidden="1">
      <c r="A117" s="60" t="s">
        <v>51</v>
      </c>
      <c r="B117" s="13" t="s">
        <v>111</v>
      </c>
      <c r="C117" s="12"/>
      <c r="D117" s="25">
        <f t="shared" si="20"/>
        <v>0</v>
      </c>
      <c r="E117" s="12"/>
      <c r="F117" s="12"/>
      <c r="G117" s="12"/>
      <c r="H117" s="12"/>
      <c r="I117" s="25">
        <f t="shared" si="21"/>
        <v>0</v>
      </c>
      <c r="J117" s="12"/>
      <c r="K117" s="70"/>
      <c r="L117" s="28">
        <f t="shared" si="22"/>
        <v>0</v>
      </c>
    </row>
    <row r="118" spans="1:12" s="4" customFormat="1" ht="28.5" customHeight="1">
      <c r="A118" s="50" t="s">
        <v>47</v>
      </c>
      <c r="B118" s="17" t="s">
        <v>85</v>
      </c>
      <c r="C118" s="10">
        <f>SUM(C119:C120,C125,C124)</f>
        <v>6426.465</v>
      </c>
      <c r="D118" s="10">
        <f aca="true" t="shared" si="26" ref="D118:K118">SUM(D119:D120,D125,D124)</f>
        <v>2193.465</v>
      </c>
      <c r="E118" s="10">
        <f t="shared" si="26"/>
        <v>4233</v>
      </c>
      <c r="F118" s="10">
        <f t="shared" si="26"/>
        <v>4209.2</v>
      </c>
      <c r="G118" s="10">
        <f t="shared" si="26"/>
        <v>4203</v>
      </c>
      <c r="H118" s="10">
        <f t="shared" si="26"/>
        <v>253</v>
      </c>
      <c r="I118" s="10">
        <f t="shared" si="26"/>
        <v>4030</v>
      </c>
      <c r="J118" s="10">
        <f t="shared" si="26"/>
        <v>2396.4649999999997</v>
      </c>
      <c r="K118" s="10">
        <f t="shared" si="26"/>
        <v>810</v>
      </c>
      <c r="L118" s="28">
        <f t="shared" si="22"/>
        <v>-5616.465</v>
      </c>
    </row>
    <row r="119" spans="1:12" s="2" customFormat="1" ht="81.75" customHeight="1" hidden="1">
      <c r="A119" s="9" t="s">
        <v>81</v>
      </c>
      <c r="B119" s="8" t="s">
        <v>125</v>
      </c>
      <c r="C119" s="11">
        <v>3030</v>
      </c>
      <c r="D119" s="25">
        <f t="shared" si="20"/>
        <v>-920</v>
      </c>
      <c r="E119" s="12">
        <v>3950</v>
      </c>
      <c r="F119" s="12">
        <v>3950</v>
      </c>
      <c r="G119" s="12">
        <v>3950</v>
      </c>
      <c r="H119" s="12">
        <v>0</v>
      </c>
      <c r="I119" s="25">
        <f t="shared" si="21"/>
        <v>3030</v>
      </c>
      <c r="J119" s="12"/>
      <c r="K119" s="11"/>
      <c r="L119" s="28">
        <f t="shared" si="22"/>
        <v>-3030</v>
      </c>
    </row>
    <row r="120" spans="1:12" s="2" customFormat="1" ht="97.5" customHeight="1">
      <c r="A120" s="67" t="s">
        <v>48</v>
      </c>
      <c r="B120" s="23" t="s">
        <v>118</v>
      </c>
      <c r="C120" s="24">
        <f>SUM(C121:C123)</f>
        <v>3396.465</v>
      </c>
      <c r="D120" s="24">
        <f aca="true" t="shared" si="27" ref="D120:K120">SUM(D121:D123)</f>
        <v>3113.465</v>
      </c>
      <c r="E120" s="24">
        <f t="shared" si="27"/>
        <v>283</v>
      </c>
      <c r="F120" s="24">
        <f t="shared" si="27"/>
        <v>259.2</v>
      </c>
      <c r="G120" s="24">
        <f t="shared" si="27"/>
        <v>253</v>
      </c>
      <c r="H120" s="24">
        <f t="shared" si="27"/>
        <v>253</v>
      </c>
      <c r="I120" s="24">
        <f t="shared" si="27"/>
        <v>1000.0000000000001</v>
      </c>
      <c r="J120" s="24">
        <f t="shared" si="27"/>
        <v>2396.4649999999997</v>
      </c>
      <c r="K120" s="24">
        <f t="shared" si="27"/>
        <v>810</v>
      </c>
      <c r="L120" s="28">
        <f t="shared" si="22"/>
        <v>-2586.465</v>
      </c>
    </row>
    <row r="121" spans="1:12" s="6" customFormat="1" ht="62.25" customHeight="1">
      <c r="A121" s="60" t="s">
        <v>187</v>
      </c>
      <c r="B121" s="13" t="s">
        <v>96</v>
      </c>
      <c r="C121" s="12">
        <f>60+900</f>
        <v>960</v>
      </c>
      <c r="D121" s="25">
        <f t="shared" si="20"/>
        <v>910</v>
      </c>
      <c r="E121" s="12">
        <v>50</v>
      </c>
      <c r="F121" s="12">
        <f>20+6.2</f>
        <v>26.2</v>
      </c>
      <c r="G121" s="12">
        <v>20</v>
      </c>
      <c r="H121" s="12">
        <v>20</v>
      </c>
      <c r="I121" s="25">
        <f t="shared" si="21"/>
        <v>0</v>
      </c>
      <c r="J121" s="12">
        <f>60+900</f>
        <v>960</v>
      </c>
      <c r="K121" s="12">
        <v>810</v>
      </c>
      <c r="L121" s="28">
        <f t="shared" si="22"/>
        <v>-150</v>
      </c>
    </row>
    <row r="122" spans="1:12" s="6" customFormat="1" ht="66" customHeight="1" hidden="1">
      <c r="A122" s="60" t="s">
        <v>188</v>
      </c>
      <c r="B122" s="13" t="s">
        <v>98</v>
      </c>
      <c r="C122" s="12">
        <v>627.872</v>
      </c>
      <c r="D122" s="25">
        <f t="shared" si="20"/>
        <v>627.872</v>
      </c>
      <c r="E122" s="12"/>
      <c r="F122" s="12"/>
      <c r="G122" s="12"/>
      <c r="H122" s="12"/>
      <c r="I122" s="25">
        <f t="shared" si="21"/>
        <v>0</v>
      </c>
      <c r="J122" s="12">
        <v>627.872</v>
      </c>
      <c r="K122" s="12"/>
      <c r="L122" s="28">
        <f t="shared" si="22"/>
        <v>-627.872</v>
      </c>
    </row>
    <row r="123" spans="1:12" s="6" customFormat="1" ht="68.25" customHeight="1" hidden="1">
      <c r="A123" s="60" t="s">
        <v>189</v>
      </c>
      <c r="B123" s="13" t="s">
        <v>97</v>
      </c>
      <c r="C123" s="12">
        <v>1808.593</v>
      </c>
      <c r="D123" s="25">
        <f t="shared" si="20"/>
        <v>1575.593</v>
      </c>
      <c r="E123" s="12">
        <v>233</v>
      </c>
      <c r="F123" s="12">
        <v>233</v>
      </c>
      <c r="G123" s="12">
        <v>233</v>
      </c>
      <c r="H123" s="12">
        <v>233</v>
      </c>
      <c r="I123" s="25">
        <f t="shared" si="21"/>
        <v>1000.0000000000001</v>
      </c>
      <c r="J123" s="12">
        <v>808.593</v>
      </c>
      <c r="K123" s="12"/>
      <c r="L123" s="28">
        <f t="shared" si="22"/>
        <v>-1808.593</v>
      </c>
    </row>
    <row r="124" spans="1:12" s="2" customFormat="1" ht="52.5" customHeight="1" hidden="1">
      <c r="A124" s="9" t="s">
        <v>71</v>
      </c>
      <c r="B124" s="8" t="s">
        <v>72</v>
      </c>
      <c r="C124" s="11"/>
      <c r="D124" s="25">
        <f t="shared" si="20"/>
        <v>0</v>
      </c>
      <c r="E124" s="12"/>
      <c r="F124" s="12"/>
      <c r="G124" s="12"/>
      <c r="H124" s="12"/>
      <c r="I124" s="25">
        <f t="shared" si="21"/>
        <v>0</v>
      </c>
      <c r="J124" s="12"/>
      <c r="K124" s="64"/>
      <c r="L124" s="28">
        <f t="shared" si="22"/>
        <v>0</v>
      </c>
    </row>
    <row r="125" spans="1:12" s="2" customFormat="1" ht="88.5" customHeight="1" hidden="1">
      <c r="A125" s="9" t="s">
        <v>113</v>
      </c>
      <c r="B125" s="8" t="s">
        <v>114</v>
      </c>
      <c r="C125" s="11"/>
      <c r="D125" s="25">
        <f t="shared" si="20"/>
        <v>0</v>
      </c>
      <c r="E125" s="12"/>
      <c r="F125" s="12"/>
      <c r="G125" s="12"/>
      <c r="H125" s="12"/>
      <c r="I125" s="25">
        <f t="shared" si="21"/>
        <v>0</v>
      </c>
      <c r="J125" s="12"/>
      <c r="K125" s="64"/>
      <c r="L125" s="28">
        <f t="shared" si="22"/>
        <v>0</v>
      </c>
    </row>
    <row r="126" spans="1:12" s="4" customFormat="1" ht="29.25" customHeight="1">
      <c r="A126" s="50" t="s">
        <v>185</v>
      </c>
      <c r="B126" s="17" t="s">
        <v>54</v>
      </c>
      <c r="C126" s="10">
        <f>SUM(C127:C128)</f>
        <v>1129</v>
      </c>
      <c r="D126" s="10">
        <f aca="true" t="shared" si="28" ref="D126:K126">SUM(D127:D128)</f>
        <v>-4840.9</v>
      </c>
      <c r="E126" s="10">
        <f t="shared" si="28"/>
        <v>5969.9</v>
      </c>
      <c r="F126" s="10">
        <f t="shared" si="28"/>
        <v>5615.6</v>
      </c>
      <c r="G126" s="10">
        <f t="shared" si="28"/>
        <v>5177</v>
      </c>
      <c r="H126" s="10">
        <f t="shared" si="28"/>
        <v>5019</v>
      </c>
      <c r="I126" s="10">
        <f t="shared" si="28"/>
        <v>129</v>
      </c>
      <c r="J126" s="10">
        <f t="shared" si="28"/>
        <v>1000</v>
      </c>
      <c r="K126" s="10">
        <f t="shared" si="28"/>
        <v>2049.2</v>
      </c>
      <c r="L126" s="28">
        <f t="shared" si="22"/>
        <v>920.1999999999998</v>
      </c>
    </row>
    <row r="127" spans="1:12" s="4" customFormat="1" ht="48" customHeight="1">
      <c r="A127" s="9" t="s">
        <v>138</v>
      </c>
      <c r="B127" s="8" t="s">
        <v>160</v>
      </c>
      <c r="C127" s="11">
        <v>500</v>
      </c>
      <c r="D127" s="25">
        <f t="shared" si="20"/>
        <v>-2067.4</v>
      </c>
      <c r="E127" s="12">
        <v>2567.4</v>
      </c>
      <c r="F127" s="12">
        <f>2500+19+41.5</f>
        <v>2560.5</v>
      </c>
      <c r="G127" s="12">
        <f>2500+19</f>
        <v>2519</v>
      </c>
      <c r="H127" s="12">
        <f>2500+19</f>
        <v>2519</v>
      </c>
      <c r="I127" s="25">
        <f t="shared" si="21"/>
        <v>0</v>
      </c>
      <c r="J127" s="12">
        <v>500</v>
      </c>
      <c r="K127" s="35">
        <v>1000</v>
      </c>
      <c r="L127" s="29">
        <f t="shared" si="22"/>
        <v>500</v>
      </c>
    </row>
    <row r="128" spans="1:12" s="3" customFormat="1" ht="42" customHeight="1">
      <c r="A128" s="9" t="s">
        <v>157</v>
      </c>
      <c r="B128" s="8" t="s">
        <v>159</v>
      </c>
      <c r="C128" s="11">
        <v>629</v>
      </c>
      <c r="D128" s="25">
        <f t="shared" si="20"/>
        <v>-2773.5</v>
      </c>
      <c r="E128" s="12">
        <v>3402.5</v>
      </c>
      <c r="F128" s="12">
        <f>2500+10+545.1</f>
        <v>3055.1</v>
      </c>
      <c r="G128" s="12">
        <v>2658</v>
      </c>
      <c r="H128" s="12">
        <v>2500</v>
      </c>
      <c r="I128" s="25">
        <f t="shared" si="21"/>
        <v>129</v>
      </c>
      <c r="J128" s="12">
        <v>500</v>
      </c>
      <c r="K128" s="35">
        <f>1000+49.2</f>
        <v>1049.2</v>
      </c>
      <c r="L128" s="29">
        <f t="shared" si="22"/>
        <v>420.20000000000005</v>
      </c>
    </row>
    <row r="129" spans="1:12" s="3" customFormat="1" ht="64.5" customHeight="1" hidden="1">
      <c r="A129" s="50" t="s">
        <v>192</v>
      </c>
      <c r="B129" s="17" t="s">
        <v>193</v>
      </c>
      <c r="C129" s="10">
        <f>SUM(C130)</f>
        <v>-2712.7</v>
      </c>
      <c r="D129" s="10">
        <f aca="true" t="shared" si="29" ref="D129:K129">SUM(D130)</f>
        <v>0</v>
      </c>
      <c r="E129" s="10">
        <f t="shared" si="29"/>
        <v>0</v>
      </c>
      <c r="F129" s="10">
        <f t="shared" si="29"/>
        <v>0</v>
      </c>
      <c r="G129" s="10">
        <f t="shared" si="29"/>
        <v>0</v>
      </c>
      <c r="H129" s="10">
        <f t="shared" si="29"/>
        <v>0</v>
      </c>
      <c r="I129" s="10">
        <f t="shared" si="29"/>
        <v>-2712.7</v>
      </c>
      <c r="J129" s="10">
        <f t="shared" si="29"/>
        <v>0</v>
      </c>
      <c r="K129" s="10">
        <f t="shared" si="29"/>
        <v>0</v>
      </c>
      <c r="L129" s="28">
        <f t="shared" si="22"/>
        <v>2712.7</v>
      </c>
    </row>
    <row r="130" spans="1:12" s="3" customFormat="1" ht="62.25" customHeight="1" hidden="1">
      <c r="A130" s="9" t="s">
        <v>194</v>
      </c>
      <c r="B130" s="8" t="s">
        <v>195</v>
      </c>
      <c r="C130" s="11">
        <v>-2712.7</v>
      </c>
      <c r="D130" s="25"/>
      <c r="E130" s="12"/>
      <c r="F130" s="12"/>
      <c r="G130" s="12"/>
      <c r="H130" s="12"/>
      <c r="I130" s="25">
        <f t="shared" si="21"/>
        <v>-2712.7</v>
      </c>
      <c r="J130" s="12">
        <v>0</v>
      </c>
      <c r="K130" s="57"/>
      <c r="L130" s="29">
        <f t="shared" si="22"/>
        <v>2712.7</v>
      </c>
    </row>
    <row r="131" spans="1:13" s="5" customFormat="1" ht="27.75" customHeight="1">
      <c r="A131" s="50"/>
      <c r="B131" s="72" t="s">
        <v>77</v>
      </c>
      <c r="C131" s="14">
        <f aca="true" t="shared" si="30" ref="C131:K131">SUM(C73+C8)</f>
        <v>731409.2650000001</v>
      </c>
      <c r="D131" s="14">
        <f t="shared" si="30"/>
        <v>45692.995000000024</v>
      </c>
      <c r="E131" s="14">
        <f t="shared" si="30"/>
        <v>687726.97</v>
      </c>
      <c r="F131" s="14">
        <f t="shared" si="30"/>
        <v>672517.054</v>
      </c>
      <c r="G131" s="14">
        <f t="shared" si="30"/>
        <v>607478.5</v>
      </c>
      <c r="H131" s="14">
        <f t="shared" si="30"/>
        <v>557831.9</v>
      </c>
      <c r="I131" s="14">
        <f t="shared" si="30"/>
        <v>6598.100000000001</v>
      </c>
      <c r="J131" s="14">
        <f t="shared" si="30"/>
        <v>724811.165</v>
      </c>
      <c r="K131" s="14">
        <f t="shared" si="30"/>
        <v>586708.8</v>
      </c>
      <c r="L131" s="28">
        <f t="shared" si="22"/>
        <v>-144700.46500000008</v>
      </c>
      <c r="M131" s="30"/>
    </row>
    <row r="132" ht="13.5" customHeight="1" hidden="1">
      <c r="L132" s="28">
        <f>SUM(K131-K132)</f>
        <v>586708.8</v>
      </c>
    </row>
    <row r="133" ht="6" customHeight="1" hidden="1"/>
    <row r="134" spans="2:11" ht="12.75" customHeight="1" hidden="1">
      <c r="B134" s="77" t="s">
        <v>87</v>
      </c>
      <c r="C134" s="78">
        <f>SUM(C131-C73-152018)</f>
        <v>110560.3000000001</v>
      </c>
      <c r="D134" s="78"/>
      <c r="E134" s="79"/>
      <c r="F134" s="79"/>
      <c r="G134" s="79"/>
      <c r="H134" s="80"/>
      <c r="I134" s="80"/>
      <c r="J134" s="80"/>
      <c r="K134" s="36">
        <f>SUM(K131-K73-123291.8)</f>
        <v>144853.80000000005</v>
      </c>
    </row>
    <row r="135" spans="2:11" ht="12.75" customHeight="1" hidden="1">
      <c r="B135" s="81">
        <v>0.05</v>
      </c>
      <c r="C135" s="78">
        <f>SUM(C134*5/100)</f>
        <v>5528.015000000005</v>
      </c>
      <c r="D135" s="78"/>
      <c r="E135" s="79"/>
      <c r="F135" s="79"/>
      <c r="G135" s="79"/>
      <c r="H135" s="80"/>
      <c r="I135" s="80"/>
      <c r="J135" s="80"/>
      <c r="K135" s="36">
        <f>SUM(K134*0.05)</f>
        <v>7242.690000000002</v>
      </c>
    </row>
    <row r="136" spans="2:11" ht="12.75" customHeight="1" hidden="1">
      <c r="B136" s="81" t="s">
        <v>207</v>
      </c>
      <c r="C136" s="78">
        <f>SUM(C134/2)</f>
        <v>55280.15000000005</v>
      </c>
      <c r="D136" s="78"/>
      <c r="E136" s="79"/>
      <c r="F136" s="79"/>
      <c r="G136" s="79"/>
      <c r="H136" s="80"/>
      <c r="I136" s="80"/>
      <c r="J136" s="80"/>
      <c r="K136" s="36">
        <f>SUM(K134/2)</f>
        <v>72426.90000000002</v>
      </c>
    </row>
    <row r="137" spans="2:7" ht="12.75" customHeight="1" hidden="1">
      <c r="B137" s="82"/>
      <c r="C137" s="83"/>
      <c r="D137" s="84"/>
      <c r="E137" s="85"/>
      <c r="F137" s="85"/>
      <c r="G137" s="85"/>
    </row>
    <row r="138" spans="2:3" ht="12.75">
      <c r="B138" s="86"/>
      <c r="C138" s="87">
        <v>703721.1</v>
      </c>
    </row>
    <row r="139" spans="2:3" ht="12.75">
      <c r="B139" s="86"/>
      <c r="C139" s="84"/>
    </row>
    <row r="140" spans="2:3" ht="12.75">
      <c r="B140" s="86"/>
      <c r="C140" s="84">
        <f>SUM(C138+53000)</f>
        <v>756721.1</v>
      </c>
    </row>
    <row r="141" spans="2:3" ht="12.75">
      <c r="B141" s="86"/>
      <c r="C141" s="84">
        <f>SUM(C131+45000)</f>
        <v>776409.2650000001</v>
      </c>
    </row>
    <row r="142" spans="2:3" ht="12.75">
      <c r="B142" s="86"/>
      <c r="C142" s="84">
        <f>SUM(C141-C140)</f>
        <v>19688.165000000154</v>
      </c>
    </row>
  </sheetData>
  <sheetProtection/>
  <mergeCells count="4">
    <mergeCell ref="B1:K1"/>
    <mergeCell ref="A2:K2"/>
    <mergeCell ref="A3:K3"/>
    <mergeCell ref="A5:K5"/>
  </mergeCells>
  <printOptions/>
  <pageMargins left="0.75" right="0.75" top="1" bottom="1" header="0.5" footer="0.5"/>
  <pageSetup horizontalDpi="600" verticalDpi="600" orientation="portrait" paperSize="9" scale="74" r:id="rId1"/>
  <rowBreaks count="5" manualBreakCount="5">
    <brk id="29" max="11" man="1"/>
    <brk id="51" max="11" man="1"/>
    <brk id="92" max="11" man="1"/>
    <brk id="107" max="11" man="1"/>
    <brk id="1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СовДеп</cp:lastModifiedBy>
  <cp:lastPrinted>2015-02-03T07:46:11Z</cp:lastPrinted>
  <dcterms:created xsi:type="dcterms:W3CDTF">2008-03-28T11:28:32Z</dcterms:created>
  <dcterms:modified xsi:type="dcterms:W3CDTF">2015-02-03T07:46:48Z</dcterms:modified>
  <cp:category/>
  <cp:version/>
  <cp:contentType/>
  <cp:contentStatus/>
</cp:coreProperties>
</file>